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1"/>
  </bookViews>
  <sheets>
    <sheet name="Route" sheetId="1" r:id="rId1"/>
    <sheet name="Bearings" sheetId="2" r:id="rId2"/>
    <sheet name="Grid Refs" sheetId="3" r:id="rId3"/>
    <sheet name="Tickets" sheetId="4" r:id="rId4"/>
    <sheet name="Checkpoints" sheetId="5" r:id="rId5"/>
    <sheet name="Waypoints" sheetId="6" r:id="rId6"/>
  </sheets>
  <definedNames>
    <definedName name="_xlnm.Print_Area" localSheetId="1">'Bearings'!$C$1:$E$22</definedName>
    <definedName name="_xlnm.Print_Area" localSheetId="2">'Grid Refs'!$A$1:$C$16</definedName>
    <definedName name="Excel_BuiltIn_Print_Area_31">"$#REF!.$B$1:$E$22"</definedName>
    <definedName name="Excel_BuiltIn_Print_Area_5">"$#REF!.$A$1:$H$20"</definedName>
  </definedNames>
  <calcPr fullCalcOnLoad="1"/>
</workbook>
</file>

<file path=xl/sharedStrings.xml><?xml version="1.0" encoding="utf-8"?>
<sst xmlns="http://schemas.openxmlformats.org/spreadsheetml/2006/main" count="301" uniqueCount="184">
  <si>
    <t>Swanworth TREC 2012</t>
  </si>
  <si>
    <t>POR distance table: all distances are TO the point stated from the previous point</t>
  </si>
  <si>
    <t>Cumulative distances to Checkpoint</t>
  </si>
  <si>
    <t>Section (distance from previous node)</t>
  </si>
  <si>
    <t>Level 1 Novice</t>
  </si>
  <si>
    <t>Level 1 Open</t>
  </si>
  <si>
    <t>Level 2</t>
  </si>
  <si>
    <t>Level 3</t>
  </si>
  <si>
    <t>Swanworth to Denbies Farm: speed</t>
  </si>
  <si>
    <t>Par time</t>
  </si>
  <si>
    <t>Start: West side of Mole bridge at Swanworth</t>
  </si>
  <si>
    <t>ê</t>
  </si>
  <si>
    <t>Six Mile Ride at Beechy Wood</t>
  </si>
  <si>
    <t>Crabtree Lane</t>
  </si>
  <si>
    <t>Westhumble Station</t>
  </si>
  <si>
    <t>BW106 at Denbies Farm CP L2/L3</t>
  </si>
  <si>
    <t>Total on this section</t>
  </si>
  <si>
    <t>Ranmore Common (south side) L2/L3: speed</t>
  </si>
  <si>
    <t>Crossing Ranmore Common Road (Fox Cottages)</t>
  </si>
  <si>
    <t>Top of Hole Hill</t>
  </si>
  <si>
    <t>Below the scarp L3: speed</t>
  </si>
  <si>
    <t>Park Farm (barn)</t>
  </si>
  <si>
    <t>White Down Road CP L3</t>
  </si>
  <si>
    <t>Climbing the scarp to Dogkennel Green L3: speed</t>
  </si>
  <si>
    <t>Drove Road (jct with BW 3)</t>
  </si>
  <si>
    <t>Drove Road (jct with White Down Road)</t>
  </si>
  <si>
    <t>Bottom of drive to Haneys CP L3</t>
  </si>
  <si>
    <t>Stonyrock Plain (L3 Bearings Test): speed</t>
  </si>
  <si>
    <t>Stoneyrock Lane car park CP L2/L3</t>
  </si>
  <si>
    <t>Ranmore Common (north side): speed</t>
  </si>
  <si>
    <t>Tanners Hatch YH</t>
  </si>
  <si>
    <t>Bagden Farm CP L1/L2/L3</t>
  </si>
  <si>
    <t>Polesden to Norbury saw mill: speed</t>
  </si>
  <si>
    <t>Chapel Lane/Polesden Road</t>
  </si>
  <si>
    <t>Roaringhouse Farm</t>
  </si>
  <si>
    <t>Norbury, west of sawmill CP L1/L2/L3</t>
  </si>
  <si>
    <t>Saw mill to Swanworth: speed</t>
  </si>
  <si>
    <t>Swanworth Farm (picnic site entrance) CPF</t>
  </si>
  <si>
    <t>Grand total</t>
  </si>
  <si>
    <t>Par time (not including check points)</t>
  </si>
  <si>
    <t>Number of checkpoints (not including CP1)</t>
  </si>
  <si>
    <t>Par time (approximate, allowing 5 min per checkpoint)</t>
  </si>
  <si>
    <t>Distance back to Swanworth, Mole bridge</t>
  </si>
  <si>
    <t>Overall total</t>
  </si>
  <si>
    <t>Overall time (approximate, allowing 5 min per checkpoint)</t>
  </si>
  <si>
    <t>Swanworth BHS TREC 2012 Bearings Test</t>
  </si>
  <si>
    <t>You should follow these bearings to the next check point.</t>
  </si>
  <si>
    <t>Bearings apply for the first ten metres only, after which you should stay on the same track, unless otherwise stated</t>
  </si>
  <si>
    <t>If you wish, you may open your sealed map, but you will be penalised for doing so.  This bearings test finishes at grid reference: TQ12425038</t>
  </si>
  <si>
    <t>Take your first bearing from the exit flags next to the checkpoint.</t>
  </si>
  <si>
    <t>Degrees</t>
  </si>
  <si>
    <t>Distance</t>
  </si>
  <si>
    <t>(metres)</t>
  </si>
  <si>
    <t>coincides with FP96</t>
  </si>
  <si>
    <t>enters Ranmore Common</t>
  </si>
  <si>
    <t>narrow path through woodland</t>
  </si>
  <si>
    <t>grassy path</t>
  </si>
  <si>
    <t>grassy path then scrub</t>
  </si>
  <si>
    <t>scrub then more open</t>
  </si>
  <si>
    <t>ferny path</t>
  </si>
  <si>
    <t>ferny path, ticket at end on gorse bush where sharp left</t>
  </si>
  <si>
    <t>divides at end</t>
  </si>
  <si>
    <t>ends at flags just before track into car park, check point</t>
  </si>
  <si>
    <t>Total</t>
  </si>
  <si>
    <t>Swanworth BHS TREC 2012
Grid References Test
(Level 3 only)</t>
  </si>
  <si>
    <t>Rider No(s):</t>
  </si>
  <si>
    <t>______________________________________</t>
  </si>
  <si>
    <t>Rider Name(s):</t>
  </si>
  <si>
    <t>You should complete this test during your POR, and hand in the test at the final checkpoint.</t>
  </si>
  <si>
    <t>You should pass by or near all of the grid references in this test during your POR: if you need to detour from the marked route, you should use the shortest way to and from the marked route.</t>
  </si>
  <si>
    <t>You will score 30 penalties for each wrong answer to a maximum of 120.</t>
  </si>
  <si>
    <t>No.</t>
  </si>
  <si>
    <t>Question</t>
  </si>
  <si>
    <t>Grid Ref</t>
  </si>
  <si>
    <t>Answers</t>
  </si>
  <si>
    <t>GR1
Answer</t>
  </si>
  <si>
    <t>Vehicles must not exceed what laden weight on this bridge?
______________________________________</t>
  </si>
  <si>
    <t>TQ10214817</t>
  </si>
  <si>
    <t>8 tons</t>
  </si>
  <si>
    <t>GR2
Answer</t>
  </si>
  <si>
    <t>However unlikely, what activity is said to be taking place, as indicated by a wooden sign mounted on a derelict barrier?
______________________________________</t>
  </si>
  <si>
    <t>TQ10204918</t>
  </si>
  <si>
    <t>Sheep are grazing</t>
  </si>
  <si>
    <t>GR3
Answer</t>
  </si>
  <si>
    <t>The postbox on the farmhouse adjacent to the bridleway is approved by whom?
______________________________________</t>
  </si>
  <si>
    <t>TQ11675038</t>
  </si>
  <si>
    <t>The postmaster general</t>
  </si>
  <si>
    <t>GR4
Answer</t>
  </si>
  <si>
    <t>Whose death would you not wish to emulate here, and in what month did it occur?
______________________________________</t>
  </si>
  <si>
    <t>TQ1105448107</t>
  </si>
  <si>
    <t>Bishop/Samuel Wilberforce's, in July</t>
  </si>
  <si>
    <t>GR5
Answer</t>
  </si>
  <si>
    <t>What is the maximum width vehicle could you take along the the Drove Road (byway) here, heading west?</t>
  </si>
  <si>
    <t>TQ11444971</t>
  </si>
  <si>
    <t>7ft</t>
  </si>
  <si>
    <t>GR6
Answer</t>
  </si>
  <si>
    <t>There are two self-guided trail waymarks on the bridleway guidepost here: what colours are they?
______________________________________</t>
  </si>
  <si>
    <t>TQ09914854</t>
  </si>
  <si>
    <t>Pink and green</t>
  </si>
  <si>
    <t>Location</t>
  </si>
  <si>
    <t>L1N</t>
  </si>
  <si>
    <t>L1O</t>
  </si>
  <si>
    <t>L2</t>
  </si>
  <si>
    <t>L3</t>
  </si>
  <si>
    <t>Number</t>
  </si>
  <si>
    <t>Who?</t>
  </si>
  <si>
    <t>Comment</t>
  </si>
  <si>
    <t>Sun</t>
  </si>
  <si>
    <t>Sat</t>
  </si>
  <si>
    <t>Lodge Farm</t>
  </si>
  <si>
    <t>ü</t>
  </si>
  <si>
    <t>TQ16165303</t>
  </si>
  <si>
    <t>Jenny</t>
  </si>
  <si>
    <t>water trough</t>
  </si>
  <si>
    <t>Crabtree Lane: shortcut across carriage drive</t>
  </si>
  <si>
    <t>TQ16075233</t>
  </si>
  <si>
    <t>John</t>
  </si>
  <si>
    <t>manned</t>
  </si>
  <si>
    <t>Denbies Farm: on return to bw after checkpoint</t>
  </si>
  <si>
    <t>TQ15245090</t>
  </si>
  <si>
    <t>Hugh</t>
  </si>
  <si>
    <t>just after leaving checkpoint, after turning right off the plain</t>
  </si>
  <si>
    <t>Opposite Steers Field car park</t>
  </si>
  <si>
    <t>TQ14135043</t>
  </si>
  <si>
    <t>just before emerging onto the plain</t>
  </si>
  <si>
    <t>Ranmore near Hogden Lane</t>
  </si>
  <si>
    <t>TQ12745038</t>
  </si>
  <si>
    <t>near the fallen tree</t>
  </si>
  <si>
    <t>Bagden Farm</t>
  </si>
  <si>
    <t>û</t>
  </si>
  <si>
    <t>TQ14765195</t>
  </si>
  <si>
    <t>CP judge</t>
  </si>
  <si>
    <t>in the farm yard</t>
  </si>
  <si>
    <t>Updown Wood</t>
  </si>
  <si>
    <t>TQ16025398</t>
  </si>
  <si>
    <t>to check use of detour from bridleway</t>
  </si>
  <si>
    <t>Service carriage drive to Norbury</t>
  </si>
  <si>
    <t>A</t>
  </si>
  <si>
    <t>TQ16475395</t>
  </si>
  <si>
    <t>Total including bad</t>
  </si>
  <si>
    <t>means good ticket</t>
  </si>
  <si>
    <t>means bad ticket</t>
  </si>
  <si>
    <t>Checkpoint</t>
  </si>
  <si>
    <t>Streetmap</t>
  </si>
  <si>
    <t>Comments</t>
  </si>
  <si>
    <t>Link</t>
  </si>
  <si>
    <t>CP1</t>
  </si>
  <si>
    <t>Map room</t>
  </si>
  <si>
    <t>CP2</t>
  </si>
  <si>
    <t>Flags at exit from bracken, on plain near Denbies Farm. Set flags wide for generous route in.</t>
  </si>
  <si>
    <t>CP3</t>
  </si>
  <si>
    <t>Flags on west side of road, beyond barrier.  Do not distinguish between use of path or track through barrier. Could set further down towards memorial (but measured to road).</t>
  </si>
  <si>
    <t>CP4</t>
  </si>
  <si>
    <t>At bottom of drive to Haneys. Avoid blocking driveway.</t>
  </si>
  <si>
    <t>CP5</t>
  </si>
  <si>
    <t>At southern end of track across unsurfaced part of carpark. Separate pairs of flags to greet L2 from road, and L3 off common. Important to observe route by which L3 arrive.</t>
  </si>
  <si>
    <t>CP6</t>
  </si>
  <si>
    <t>Set flags about 15m west of gate. L2/L3 wrong route those who do not go round the barn. L1 wrong route those behind barn, keep out of sight from farm track.</t>
  </si>
  <si>
    <t>CP7</t>
  </si>
  <si>
    <t>Set at junction of grassy track with main drive at top of slope. Wrong route those who arrive up main drive or otherwise than along grassy track marked on map.</t>
  </si>
  <si>
    <t>CP4F</t>
  </si>
  <si>
    <t>CP6F</t>
  </si>
  <si>
    <t>CP8F</t>
  </si>
  <si>
    <t>Finish at picnic site. Flags in picnic site below descent from Six Mile Bottom ride.</t>
  </si>
  <si>
    <t>Level 1</t>
  </si>
  <si>
    <t>Purple</t>
  </si>
  <si>
    <t>Red</t>
  </si>
  <si>
    <t>Black</t>
  </si>
  <si>
    <t>Turn after map room</t>
  </si>
  <si>
    <t>Turn onto Crabtree Lane</t>
  </si>
  <si>
    <t>Turn off bridleway to Denbies Farm</t>
  </si>
  <si>
    <t>Turn off permissive path to Steers Field car park</t>
  </si>
  <si>
    <t>Pass top of Hole Hill</t>
  </si>
  <si>
    <t>Just before crossing Ranmore common Road</t>
  </si>
  <si>
    <t>Stonyrock Lane car park checkpoint</t>
  </si>
  <si>
    <t>Top of Garlic Street</t>
  </si>
  <si>
    <t>Coming up from Hogden Lane</t>
  </si>
  <si>
    <t>Exit from Dorking Wood</t>
  </si>
  <si>
    <t>Bagden Farm, exit</t>
  </si>
  <si>
    <t>Sawmill CP</t>
  </si>
  <si>
    <t>Upwood, sharp turn</t>
  </si>
  <si>
    <t>Norbury drive, opposite horse ride from Upwood</t>
  </si>
  <si>
    <t>Swanworth picnic site</t>
  </si>
  <si>
    <t>continues to 314</t>
  </si>
</sst>
</file>

<file path=xl/styles.xml><?xml version="1.0" encoding="utf-8"?>
<styleSheet xmlns="http://schemas.openxmlformats.org/spreadsheetml/2006/main">
  <numFmts count="10">
    <numFmt numFmtId="164" formatCode="#,##0"/>
    <numFmt numFmtId="165" formatCode="#,##0.00"/>
    <numFmt numFmtId="166" formatCode="HH:MM:SS"/>
    <numFmt numFmtId="167" formatCode="GENERAL"/>
    <numFmt numFmtId="168" formatCode="0.00"/>
    <numFmt numFmtId="169" formatCode="0.00%"/>
    <numFmt numFmtId="170" formatCode="#,##0.0"/>
    <numFmt numFmtId="171" formatCode="@"/>
    <numFmt numFmtId="172" formatCode="0"/>
    <numFmt numFmtId="173" formatCode="#,##0.0;[RED]\-#,##0.0"/>
  </numFmts>
  <fonts count="3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Wingdings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2"/>
      <name val="Arial"/>
      <family val="2"/>
    </font>
    <font>
      <sz val="14"/>
      <name val="Wingdings"/>
      <family val="0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164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 vertical="center" wrapText="1"/>
    </xf>
    <xf numFmtId="164" fontId="2" fillId="3" borderId="0" applyBorder="0" applyProtection="0">
      <alignment vertical="center" wrapText="1"/>
    </xf>
    <xf numFmtId="164" fontId="2" fillId="4" borderId="0" applyBorder="0" applyProtection="0">
      <alignment vertical="center" wrapText="1"/>
    </xf>
    <xf numFmtId="164" fontId="2" fillId="5" borderId="0" applyBorder="0" applyProtection="0">
      <alignment vertical="center" wrapText="1"/>
    </xf>
    <xf numFmtId="164" fontId="2" fillId="6" borderId="0" applyBorder="0" applyProtection="0">
      <alignment vertical="center" wrapText="1"/>
    </xf>
    <xf numFmtId="164" fontId="2" fillId="7" borderId="0" applyBorder="0" applyProtection="0">
      <alignment vertical="center" wrapText="1"/>
    </xf>
    <xf numFmtId="164" fontId="2" fillId="8" borderId="0" applyBorder="0" applyProtection="0">
      <alignment vertical="center" wrapText="1"/>
    </xf>
    <xf numFmtId="164" fontId="2" fillId="9" borderId="0" applyBorder="0" applyProtection="0">
      <alignment vertical="center" wrapText="1"/>
    </xf>
    <xf numFmtId="164" fontId="2" fillId="10" borderId="0" applyBorder="0" applyProtection="0">
      <alignment vertical="center" wrapText="1"/>
    </xf>
    <xf numFmtId="164" fontId="2" fillId="5" borderId="0" applyBorder="0" applyProtection="0">
      <alignment vertical="center" wrapText="1"/>
    </xf>
    <xf numFmtId="164" fontId="2" fillId="8" borderId="0" applyBorder="0" applyProtection="0">
      <alignment vertical="center" wrapText="1"/>
    </xf>
    <xf numFmtId="164" fontId="2" fillId="11" borderId="0" applyBorder="0" applyProtection="0">
      <alignment vertical="center" wrapText="1"/>
    </xf>
    <xf numFmtId="164" fontId="3" fillId="12" borderId="0" applyBorder="0" applyProtection="0">
      <alignment vertical="center" wrapText="1"/>
    </xf>
    <xf numFmtId="164" fontId="3" fillId="9" borderId="0" applyBorder="0" applyProtection="0">
      <alignment vertical="center" wrapText="1"/>
    </xf>
    <xf numFmtId="164" fontId="3" fillId="10" borderId="0" applyBorder="0" applyProtection="0">
      <alignment vertical="center" wrapText="1"/>
    </xf>
    <xf numFmtId="164" fontId="3" fillId="13" borderId="0" applyBorder="0" applyProtection="0">
      <alignment vertical="center" wrapText="1"/>
    </xf>
    <xf numFmtId="164" fontId="3" fillId="14" borderId="0" applyBorder="0" applyProtection="0">
      <alignment vertical="center" wrapText="1"/>
    </xf>
    <xf numFmtId="164" fontId="3" fillId="15" borderId="0" applyBorder="0" applyProtection="0">
      <alignment vertical="center" wrapText="1"/>
    </xf>
    <xf numFmtId="164" fontId="3" fillId="16" borderId="0" applyBorder="0" applyProtection="0">
      <alignment vertical="center" wrapText="1"/>
    </xf>
    <xf numFmtId="164" fontId="3" fillId="17" borderId="0" applyBorder="0" applyProtection="0">
      <alignment vertical="center" wrapText="1"/>
    </xf>
    <xf numFmtId="164" fontId="3" fillId="18" borderId="0" applyBorder="0" applyProtection="0">
      <alignment vertical="center" wrapText="1"/>
    </xf>
    <xf numFmtId="164" fontId="3" fillId="13" borderId="0" applyBorder="0" applyProtection="0">
      <alignment vertical="center" wrapText="1"/>
    </xf>
    <xf numFmtId="164" fontId="3" fillId="14" borderId="0" applyBorder="0" applyProtection="0">
      <alignment vertical="center" wrapText="1"/>
    </xf>
    <xf numFmtId="164" fontId="3" fillId="19" borderId="0" applyBorder="0" applyProtection="0">
      <alignment vertical="center" wrapText="1"/>
    </xf>
    <xf numFmtId="164" fontId="4" fillId="3" borderId="0" applyBorder="0" applyProtection="0">
      <alignment vertical="center" wrapText="1"/>
    </xf>
    <xf numFmtId="164" fontId="5" fillId="20" borderId="1" applyProtection="0">
      <alignment vertical="center" wrapText="1"/>
    </xf>
    <xf numFmtId="164" fontId="6" fillId="21" borderId="2" applyProtection="0">
      <alignment vertical="center" wrapText="1"/>
    </xf>
    <xf numFmtId="164" fontId="7" fillId="0" borderId="0" applyFill="0" applyBorder="0" applyProtection="0">
      <alignment vertical="center" wrapText="1"/>
    </xf>
    <xf numFmtId="164" fontId="8" fillId="4" borderId="0" applyBorder="0" applyProtection="0">
      <alignment vertical="center" wrapText="1"/>
    </xf>
    <xf numFmtId="164" fontId="9" fillId="0" borderId="3" applyFill="0" applyProtection="0">
      <alignment vertical="center" wrapText="1"/>
    </xf>
    <xf numFmtId="164" fontId="10" fillId="0" borderId="4" applyFill="0" applyProtection="0">
      <alignment vertical="center" wrapText="1"/>
    </xf>
    <xf numFmtId="164" fontId="11" fillId="0" borderId="5" applyFill="0" applyProtection="0">
      <alignment vertical="center" wrapText="1"/>
    </xf>
    <xf numFmtId="164" fontId="11" fillId="0" borderId="0" applyFill="0" applyBorder="0" applyProtection="0">
      <alignment vertical="center" wrapText="1"/>
    </xf>
    <xf numFmtId="164" fontId="12" fillId="7" borderId="1" applyProtection="0">
      <alignment vertical="center" wrapText="1"/>
    </xf>
    <xf numFmtId="164" fontId="13" fillId="0" borderId="6" applyFill="0" applyProtection="0">
      <alignment vertical="center" wrapText="1"/>
    </xf>
    <xf numFmtId="164" fontId="14" fillId="22" borderId="0" applyBorder="0" applyProtection="0">
      <alignment vertical="center" wrapText="1"/>
    </xf>
    <xf numFmtId="164" fontId="0" fillId="23" borderId="7" applyProtection="0">
      <alignment vertical="center" wrapText="1"/>
    </xf>
    <xf numFmtId="164" fontId="15" fillId="20" borderId="8" applyProtection="0">
      <alignment vertical="center" wrapText="1"/>
    </xf>
    <xf numFmtId="164" fontId="16" fillId="0" borderId="0" applyFill="0" applyBorder="0" applyProtection="0">
      <alignment vertical="center" wrapText="1"/>
    </xf>
    <xf numFmtId="164" fontId="17" fillId="0" borderId="9" applyFill="0" applyProtection="0">
      <alignment vertical="center" wrapText="1"/>
    </xf>
    <xf numFmtId="164" fontId="18" fillId="0" borderId="0" applyFill="0" applyBorder="0" applyProtection="0">
      <alignment vertical="center" wrapText="1"/>
    </xf>
  </cellStyleXfs>
  <cellXfs count="137">
    <xf numFmtId="164" fontId="0" fillId="0" borderId="0" xfId="0" applyAlignment="1">
      <alignment vertical="center" wrapText="1"/>
    </xf>
    <xf numFmtId="164" fontId="0" fillId="0" borderId="0" xfId="0" applyFont="1" applyAlignment="1">
      <alignment vertical="center" wrapText="1"/>
    </xf>
    <xf numFmtId="164" fontId="19" fillId="4" borderId="0" xfId="0" applyFont="1" applyFill="1" applyAlignment="1">
      <alignment vertical="center" wrapText="1"/>
    </xf>
    <xf numFmtId="164" fontId="0" fillId="4" borderId="0" xfId="0" applyFont="1" applyFill="1" applyAlignment="1">
      <alignment vertical="center" wrapText="1"/>
    </xf>
    <xf numFmtId="164" fontId="20" fillId="4" borderId="0" xfId="0" applyFont="1" applyFill="1" applyAlignment="1">
      <alignment vertical="center" wrapText="1"/>
    </xf>
    <xf numFmtId="164" fontId="19" fillId="0" borderId="0" xfId="0" applyFont="1" applyAlignment="1">
      <alignment horizontal="center" vertical="center" wrapText="1"/>
    </xf>
    <xf numFmtId="164" fontId="19" fillId="4" borderId="0" xfId="0" applyFont="1" applyFill="1" applyAlignment="1">
      <alignment horizontal="center" vertical="center" wrapText="1"/>
    </xf>
    <xf numFmtId="164" fontId="19" fillId="11" borderId="0" xfId="0" applyFont="1" applyFill="1" applyAlignment="1">
      <alignment vertical="center" wrapText="1"/>
    </xf>
    <xf numFmtId="165" fontId="19" fillId="11" borderId="0" xfId="0" applyNumberFormat="1" applyFont="1" applyFill="1" applyAlignment="1">
      <alignment horizontal="right" vertical="center" wrapText="1"/>
    </xf>
    <xf numFmtId="164" fontId="20" fillId="11" borderId="0" xfId="0" applyFont="1" applyFill="1" applyAlignment="1">
      <alignment vertical="center" wrapText="1"/>
    </xf>
    <xf numFmtId="166" fontId="20" fillId="11" borderId="0" xfId="0" applyNumberFormat="1" applyFont="1" applyFill="1" applyAlignment="1">
      <alignment horizontal="right" vertical="center" wrapText="1"/>
    </xf>
    <xf numFmtId="166" fontId="20" fillId="0" borderId="0" xfId="0" applyNumberFormat="1" applyFont="1" applyFill="1" applyAlignment="1">
      <alignment horizontal="right" vertical="center" wrapText="1"/>
    </xf>
    <xf numFmtId="164" fontId="0" fillId="11" borderId="0" xfId="0" applyFont="1" applyFill="1" applyAlignment="1">
      <alignment vertical="center" wrapText="1"/>
    </xf>
    <xf numFmtId="166" fontId="21" fillId="24" borderId="0" xfId="0" applyNumberFormat="1" applyFont="1" applyFill="1" applyAlignment="1">
      <alignment horizontal="right" vertical="center" wrapText="1"/>
    </xf>
    <xf numFmtId="164" fontId="0" fillId="24" borderId="0" xfId="0" applyNumberFormat="1" applyFont="1" applyFill="1" applyAlignment="1">
      <alignment horizontal="right" vertical="center" wrapText="1"/>
    </xf>
    <xf numFmtId="164" fontId="19" fillId="11" borderId="0" xfId="0" applyFont="1" applyFill="1" applyAlignment="1">
      <alignment horizontal="right" vertical="center" wrapText="1"/>
    </xf>
    <xf numFmtId="164" fontId="19" fillId="11" borderId="0" xfId="0" applyFont="1" applyFill="1" applyAlignment="1">
      <alignment vertical="center" wrapText="1"/>
    </xf>
    <xf numFmtId="164" fontId="19" fillId="25" borderId="0" xfId="0" applyFont="1" applyFill="1" applyAlignment="1">
      <alignment vertical="center" wrapText="1"/>
    </xf>
    <xf numFmtId="165" fontId="19" fillId="25" borderId="0" xfId="0" applyNumberFormat="1" applyFont="1" applyFill="1" applyAlignment="1">
      <alignment vertical="center" wrapText="1"/>
    </xf>
    <xf numFmtId="167" fontId="20" fillId="25" borderId="0" xfId="0" applyNumberFormat="1" applyFont="1" applyFill="1" applyAlignment="1">
      <alignment vertical="center" wrapText="1"/>
    </xf>
    <xf numFmtId="166" fontId="20" fillId="25" borderId="0" xfId="0" applyNumberFormat="1" applyFont="1" applyFill="1" applyAlignment="1">
      <alignment vertical="center" wrapText="1"/>
    </xf>
    <xf numFmtId="164" fontId="0" fillId="25" borderId="0" xfId="0" applyFont="1" applyFill="1" applyAlignment="1">
      <alignment vertical="center" wrapText="1"/>
    </xf>
    <xf numFmtId="166" fontId="21" fillId="25" borderId="0" xfId="0" applyNumberFormat="1" applyFont="1" applyFill="1" applyAlignment="1">
      <alignment horizontal="right" vertical="center" wrapText="1"/>
    </xf>
    <xf numFmtId="164" fontId="0" fillId="25" borderId="0" xfId="0" applyNumberFormat="1" applyFont="1" applyFill="1" applyAlignment="1">
      <alignment vertical="center" wrapText="1"/>
    </xf>
    <xf numFmtId="164" fontId="19" fillId="25" borderId="0" xfId="0" applyFont="1" applyFill="1" applyAlignment="1">
      <alignment horizontal="right" vertical="center" wrapText="1"/>
    </xf>
    <xf numFmtId="164" fontId="19" fillId="25" borderId="0" xfId="0" applyFont="1" applyFill="1" applyAlignment="1">
      <alignment vertical="center" wrapText="1"/>
    </xf>
    <xf numFmtId="164" fontId="19" fillId="25" borderId="0" xfId="0" applyNumberFormat="1" applyFont="1" applyFill="1" applyAlignment="1">
      <alignment vertical="center" wrapText="1"/>
    </xf>
    <xf numFmtId="164" fontId="19" fillId="3" borderId="0" xfId="0" applyFont="1" applyFill="1" applyAlignment="1">
      <alignment vertical="center" wrapText="1"/>
    </xf>
    <xf numFmtId="165" fontId="19" fillId="3" borderId="0" xfId="0" applyNumberFormat="1" applyFont="1" applyFill="1" applyAlignment="1">
      <alignment vertical="center" wrapText="1"/>
    </xf>
    <xf numFmtId="165" fontId="22" fillId="3" borderId="0" xfId="0" applyNumberFormat="1" applyFont="1" applyFill="1" applyAlignment="1">
      <alignment vertical="center" wrapText="1"/>
    </xf>
    <xf numFmtId="167" fontId="20" fillId="3" borderId="0" xfId="0" applyNumberFormat="1" applyFont="1" applyFill="1" applyAlignment="1">
      <alignment vertical="center" wrapText="1"/>
    </xf>
    <xf numFmtId="166" fontId="20" fillId="3" borderId="0" xfId="0" applyNumberFormat="1" applyFont="1" applyFill="1" applyAlignment="1">
      <alignment vertical="center" wrapText="1"/>
    </xf>
    <xf numFmtId="164" fontId="0" fillId="3" borderId="0" xfId="0" applyFont="1" applyFill="1" applyAlignment="1">
      <alignment vertical="center" wrapText="1"/>
    </xf>
    <xf numFmtId="164" fontId="21" fillId="3" borderId="0" xfId="0" applyFont="1" applyFill="1" applyAlignment="1">
      <alignment horizontal="right" vertical="center" wrapText="1"/>
    </xf>
    <xf numFmtId="164" fontId="0" fillId="3" borderId="0" xfId="0" applyFont="1" applyFill="1" applyAlignment="1">
      <alignment vertical="center" wrapText="1"/>
    </xf>
    <xf numFmtId="164" fontId="19" fillId="3" borderId="0" xfId="0" applyFont="1" applyFill="1" applyAlignment="1">
      <alignment horizontal="right" vertical="center" wrapText="1"/>
    </xf>
    <xf numFmtId="164" fontId="19" fillId="3" borderId="0" xfId="0" applyFont="1" applyFill="1" applyAlignment="1">
      <alignment vertical="center" wrapText="1"/>
    </xf>
    <xf numFmtId="164" fontId="19" fillId="8" borderId="0" xfId="0" applyFont="1" applyFill="1" applyAlignment="1">
      <alignment horizontal="left" vertical="center" wrapText="1"/>
    </xf>
    <xf numFmtId="168" fontId="19" fillId="8" borderId="0" xfId="0" applyNumberFormat="1" applyFont="1" applyFill="1" applyAlignment="1">
      <alignment horizontal="right" vertical="center" wrapText="1"/>
    </xf>
    <xf numFmtId="164" fontId="20" fillId="8" borderId="0" xfId="0" applyFont="1" applyFill="1" applyAlignment="1">
      <alignment horizontal="left" vertical="center" wrapText="1"/>
    </xf>
    <xf numFmtId="166" fontId="20" fillId="8" borderId="0" xfId="0" applyNumberFormat="1" applyFont="1" applyFill="1" applyAlignment="1">
      <alignment horizontal="right" vertical="center" wrapText="1"/>
    </xf>
    <xf numFmtId="164" fontId="0" fillId="8" borderId="0" xfId="0" applyFont="1" applyFill="1" applyAlignment="1">
      <alignment vertical="center" wrapText="1"/>
    </xf>
    <xf numFmtId="164" fontId="21" fillId="8" borderId="0" xfId="0" applyFont="1" applyFill="1" applyAlignment="1">
      <alignment horizontal="right" vertical="center" wrapText="1"/>
    </xf>
    <xf numFmtId="164" fontId="19" fillId="8" borderId="0" xfId="0" applyFont="1" applyFill="1" applyAlignment="1">
      <alignment horizontal="right" vertical="center" wrapText="1"/>
    </xf>
    <xf numFmtId="164" fontId="19" fillId="26" borderId="0" xfId="0" applyFont="1" applyFill="1" applyAlignment="1">
      <alignment vertical="center" wrapText="1"/>
    </xf>
    <xf numFmtId="168" fontId="19" fillId="26" borderId="0" xfId="0" applyNumberFormat="1" applyFont="1" applyFill="1" applyAlignment="1">
      <alignment vertical="center" wrapText="1"/>
    </xf>
    <xf numFmtId="168" fontId="22" fillId="26" borderId="0" xfId="0" applyNumberFormat="1" applyFont="1" applyFill="1" applyAlignment="1">
      <alignment vertical="center" wrapText="1"/>
    </xf>
    <xf numFmtId="164" fontId="20" fillId="26" borderId="0" xfId="0" applyFont="1" applyFill="1" applyAlignment="1">
      <alignment vertical="center" wrapText="1"/>
    </xf>
    <xf numFmtId="166" fontId="20" fillId="26" borderId="0" xfId="0" applyNumberFormat="1" applyFont="1" applyFill="1" applyAlignment="1">
      <alignment horizontal="right" vertical="center" wrapText="1"/>
    </xf>
    <xf numFmtId="164" fontId="0" fillId="26" borderId="0" xfId="0" applyFont="1" applyFill="1" applyAlignment="1">
      <alignment vertical="center" wrapText="1"/>
    </xf>
    <xf numFmtId="166" fontId="21" fillId="26" borderId="0" xfId="0" applyNumberFormat="1" applyFont="1" applyFill="1" applyAlignment="1">
      <alignment horizontal="right" vertical="center" wrapText="1"/>
    </xf>
    <xf numFmtId="164" fontId="0" fillId="26" borderId="0" xfId="0" applyNumberFormat="1" applyFont="1" applyFill="1" applyAlignment="1">
      <alignment horizontal="right" vertical="center" wrapText="1"/>
    </xf>
    <xf numFmtId="164" fontId="21" fillId="26" borderId="0" xfId="0" applyFont="1" applyFill="1" applyAlignment="1">
      <alignment horizontal="right" vertical="center" wrapText="1"/>
    </xf>
    <xf numFmtId="164" fontId="19" fillId="26" borderId="0" xfId="0" applyFont="1" applyFill="1" applyAlignment="1">
      <alignment horizontal="right" vertical="center" wrapText="1"/>
    </xf>
    <xf numFmtId="169" fontId="19" fillId="27" borderId="0" xfId="0" applyNumberFormat="1" applyFont="1" applyFill="1" applyAlignment="1">
      <alignment vertical="center" wrapText="1"/>
    </xf>
    <xf numFmtId="168" fontId="22" fillId="27" borderId="0" xfId="0" applyNumberFormat="1" applyFont="1" applyFill="1" applyAlignment="1">
      <alignment vertical="center" wrapText="1"/>
    </xf>
    <xf numFmtId="168" fontId="19" fillId="27" borderId="0" xfId="0" applyNumberFormat="1" applyFont="1" applyFill="1" applyAlignment="1">
      <alignment vertical="center" wrapText="1"/>
    </xf>
    <xf numFmtId="164" fontId="20" fillId="27" borderId="0" xfId="0" applyFont="1" applyFill="1" applyAlignment="1">
      <alignment vertical="center" wrapText="1"/>
    </xf>
    <xf numFmtId="166" fontId="20" fillId="27" borderId="0" xfId="0" applyNumberFormat="1" applyFont="1" applyFill="1" applyAlignment="1">
      <alignment horizontal="right" vertical="center" wrapText="1"/>
    </xf>
    <xf numFmtId="164" fontId="0" fillId="27" borderId="0" xfId="0" applyFont="1" applyFill="1" applyAlignment="1">
      <alignment vertical="center" wrapText="1"/>
    </xf>
    <xf numFmtId="166" fontId="21" fillId="27" borderId="0" xfId="0" applyNumberFormat="1" applyFont="1" applyFill="1" applyAlignment="1">
      <alignment horizontal="right" vertical="center" wrapText="1"/>
    </xf>
    <xf numFmtId="164" fontId="0" fillId="27" borderId="0" xfId="0" applyFont="1" applyFill="1" applyAlignment="1">
      <alignment vertical="center" wrapText="1"/>
    </xf>
    <xf numFmtId="169" fontId="19" fillId="27" borderId="0" xfId="0" applyNumberFormat="1" applyFont="1" applyFill="1" applyAlignment="1">
      <alignment horizontal="right" vertical="center" wrapText="1"/>
    </xf>
    <xf numFmtId="164" fontId="19" fillId="27" borderId="0" xfId="0" applyFont="1" applyFill="1" applyAlignment="1">
      <alignment vertical="center" wrapText="1"/>
    </xf>
    <xf numFmtId="164" fontId="19" fillId="28" borderId="0" xfId="0" applyFont="1" applyFill="1" applyAlignment="1">
      <alignment horizontal="left" vertical="center" wrapText="1"/>
    </xf>
    <xf numFmtId="165" fontId="19" fillId="28" borderId="0" xfId="0" applyNumberFormat="1" applyFont="1" applyFill="1" applyAlignment="1">
      <alignment vertical="center" wrapText="1"/>
    </xf>
    <xf numFmtId="164" fontId="20" fillId="28" borderId="0" xfId="0" applyFont="1" applyFill="1" applyAlignment="1">
      <alignment horizontal="left" vertical="center" wrapText="1"/>
    </xf>
    <xf numFmtId="166" fontId="20" fillId="28" borderId="0" xfId="0" applyNumberFormat="1" applyFont="1" applyFill="1" applyAlignment="1">
      <alignment horizontal="right" vertical="center" wrapText="1"/>
    </xf>
    <xf numFmtId="164" fontId="0" fillId="28" borderId="0" xfId="0" applyFont="1" applyFill="1" applyAlignment="1">
      <alignment vertical="center" wrapText="1"/>
    </xf>
    <xf numFmtId="164" fontId="0" fillId="28" borderId="0" xfId="0" applyFont="1" applyFill="1" applyAlignment="1">
      <alignment vertical="center" wrapText="1"/>
    </xf>
    <xf numFmtId="169" fontId="19" fillId="28" borderId="0" xfId="0" applyNumberFormat="1" applyFont="1" applyFill="1" applyAlignment="1">
      <alignment horizontal="right" vertical="center" wrapText="1"/>
    </xf>
    <xf numFmtId="164" fontId="19" fillId="28" borderId="0" xfId="0" applyFont="1" applyFill="1" applyAlignment="1">
      <alignment vertical="center" wrapText="1"/>
    </xf>
    <xf numFmtId="164" fontId="19" fillId="29" borderId="0" xfId="0" applyFont="1" applyFill="1" applyAlignment="1">
      <alignment horizontal="left" vertical="center" wrapText="1"/>
    </xf>
    <xf numFmtId="165" fontId="19" fillId="29" borderId="0" xfId="0" applyNumberFormat="1" applyFont="1" applyFill="1" applyAlignment="1">
      <alignment vertical="center" wrapText="1"/>
    </xf>
    <xf numFmtId="164" fontId="20" fillId="29" borderId="0" xfId="0" applyFont="1" applyFill="1" applyAlignment="1">
      <alignment horizontal="left" vertical="center" wrapText="1"/>
    </xf>
    <xf numFmtId="166" fontId="20" fillId="29" borderId="0" xfId="0" applyNumberFormat="1" applyFont="1" applyFill="1" applyAlignment="1">
      <alignment horizontal="right" vertical="center" wrapText="1"/>
    </xf>
    <xf numFmtId="164" fontId="0" fillId="29" borderId="0" xfId="0" applyFont="1" applyFill="1" applyAlignment="1">
      <alignment vertical="center" wrapText="1"/>
    </xf>
    <xf numFmtId="164" fontId="0" fillId="29" borderId="0" xfId="0" applyFont="1" applyFill="1" applyAlignment="1">
      <alignment vertical="center" wrapText="1"/>
    </xf>
    <xf numFmtId="164" fontId="19" fillId="29" borderId="0" xfId="0" applyFont="1" applyFill="1" applyAlignment="1">
      <alignment horizontal="right" vertical="center" wrapText="1"/>
    </xf>
    <xf numFmtId="164" fontId="19" fillId="29" borderId="0" xfId="0" applyFont="1" applyFill="1" applyAlignment="1">
      <alignment vertical="center" wrapText="1"/>
    </xf>
    <xf numFmtId="164" fontId="19" fillId="4" borderId="0" xfId="0" applyFont="1" applyFill="1" applyAlignment="1">
      <alignment horizontal="left" vertical="center" wrapText="1"/>
    </xf>
    <xf numFmtId="164" fontId="19" fillId="4" borderId="0" xfId="0" applyFont="1" applyFill="1" applyAlignment="1">
      <alignment vertical="center" wrapText="1"/>
    </xf>
    <xf numFmtId="170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20" fillId="4" borderId="0" xfId="0" applyFont="1" applyFill="1" applyAlignment="1">
      <alignment horizontal="left" vertical="center" wrapText="1"/>
    </xf>
    <xf numFmtId="166" fontId="20" fillId="4" borderId="0" xfId="0" applyNumberFormat="1" applyFont="1" applyFill="1" applyAlignment="1">
      <alignment vertical="center" wrapText="1"/>
    </xf>
    <xf numFmtId="167" fontId="20" fillId="4" borderId="0" xfId="0" applyNumberFormat="1" applyFont="1" applyFill="1" applyAlignment="1">
      <alignment vertical="center" wrapText="1"/>
    </xf>
    <xf numFmtId="164" fontId="0" fillId="4" borderId="0" xfId="0" applyFont="1" applyFill="1" applyAlignment="1">
      <alignment horizontal="right" vertical="center" wrapText="1"/>
    </xf>
    <xf numFmtId="164" fontId="19" fillId="4" borderId="0" xfId="0" applyFont="1" applyFill="1" applyAlignment="1">
      <alignment horizontal="right" vertical="center" wrapText="1"/>
    </xf>
    <xf numFmtId="164" fontId="20" fillId="0" borderId="0" xfId="0" applyFont="1" applyFill="1" applyAlignment="1">
      <alignment vertical="center" wrapText="1"/>
    </xf>
    <xf numFmtId="166" fontId="20" fillId="0" borderId="0" xfId="0" applyNumberFormat="1" applyFont="1" applyFill="1" applyAlignment="1">
      <alignment vertical="center" wrapText="1"/>
    </xf>
    <xf numFmtId="164" fontId="23" fillId="0" borderId="0" xfId="0" applyFont="1" applyBorder="1" applyAlignment="1">
      <alignment vertical="center" wrapText="1"/>
    </xf>
    <xf numFmtId="164" fontId="24" fillId="0" borderId="0" xfId="0" applyFont="1" applyBorder="1" applyAlignment="1">
      <alignment vertical="center" wrapText="1"/>
    </xf>
    <xf numFmtId="164" fontId="25" fillId="0" borderId="0" xfId="0" applyFont="1" applyBorder="1" applyAlignment="1">
      <alignment vertical="center" wrapText="1"/>
    </xf>
    <xf numFmtId="164" fontId="25" fillId="0" borderId="0" xfId="0" applyFont="1" applyAlignment="1">
      <alignment horizontal="center" vertical="center" wrapText="1"/>
    </xf>
    <xf numFmtId="164" fontId="25" fillId="0" borderId="0" xfId="0" applyFont="1" applyAlignment="1">
      <alignment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5" fillId="0" borderId="0" xfId="0" applyFont="1" applyFill="1" applyAlignment="1">
      <alignment horizontal="center" vertical="center" wrapText="1"/>
    </xf>
    <xf numFmtId="164" fontId="24" fillId="0" borderId="0" xfId="0" applyFont="1" applyAlignment="1">
      <alignment vertical="center" wrapText="1"/>
    </xf>
    <xf numFmtId="171" fontId="25" fillId="0" borderId="10" xfId="0" applyNumberFormat="1" applyFont="1" applyBorder="1" applyAlignment="1">
      <alignment vertical="center" wrapText="1"/>
    </xf>
    <xf numFmtId="164" fontId="25" fillId="0" borderId="11" xfId="0" applyFont="1" applyBorder="1" applyAlignment="1">
      <alignment horizontal="center" vertical="center" wrapText="1"/>
    </xf>
    <xf numFmtId="171" fontId="24" fillId="0" borderId="12" xfId="0" applyNumberFormat="1" applyFont="1" applyBorder="1" applyAlignment="1">
      <alignment vertical="center" wrapText="1"/>
    </xf>
    <xf numFmtId="164" fontId="24" fillId="0" borderId="0" xfId="0" applyFont="1" applyBorder="1" applyAlignment="1">
      <alignment wrapText="1"/>
    </xf>
    <xf numFmtId="164" fontId="24" fillId="0" borderId="13" xfId="0" applyFont="1" applyBorder="1" applyAlignment="1">
      <alignment horizontal="center" vertical="center" wrapText="1"/>
    </xf>
    <xf numFmtId="164" fontId="25" fillId="0" borderId="13" xfId="0" applyFont="1" applyBorder="1" applyAlignment="1">
      <alignment horizontal="center" vertical="center" wrapText="1"/>
    </xf>
    <xf numFmtId="166" fontId="24" fillId="0" borderId="14" xfId="0" applyNumberFormat="1" applyFont="1" applyBorder="1" applyAlignment="1">
      <alignment vertical="center" wrapText="1"/>
    </xf>
    <xf numFmtId="171" fontId="24" fillId="0" borderId="14" xfId="0" applyNumberFormat="1" applyFont="1" applyBorder="1" applyAlignment="1">
      <alignment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4" fontId="25" fillId="0" borderId="12" xfId="0" applyFont="1" applyBorder="1" applyAlignment="1">
      <alignment vertical="center" wrapText="1"/>
    </xf>
    <xf numFmtId="164" fontId="24" fillId="0" borderId="0" xfId="0" applyFont="1" applyFill="1" applyBorder="1" applyAlignment="1">
      <alignment vertical="top" wrapText="1"/>
    </xf>
    <xf numFmtId="164" fontId="26" fillId="0" borderId="13" xfId="0" applyFont="1" applyBorder="1" applyAlignment="1">
      <alignment vertical="center" wrapText="1"/>
    </xf>
    <xf numFmtId="172" fontId="24" fillId="0" borderId="0" xfId="0" applyNumberFormat="1" applyFont="1" applyAlignment="1">
      <alignment horizontal="center" vertical="center" wrapText="1"/>
    </xf>
    <xf numFmtId="164" fontId="24" fillId="0" borderId="0" xfId="0" applyFont="1" applyBorder="1" applyAlignment="1">
      <alignment vertical="top" wrapText="1"/>
    </xf>
    <xf numFmtId="164" fontId="25" fillId="0" borderId="15" xfId="0" applyFont="1" applyBorder="1" applyAlignment="1">
      <alignment vertical="center" wrapText="1"/>
    </xf>
    <xf numFmtId="164" fontId="24" fillId="0" borderId="16" xfId="0" applyFont="1" applyBorder="1" applyAlignment="1">
      <alignment vertical="center" wrapText="1"/>
    </xf>
    <xf numFmtId="164" fontId="24" fillId="0" borderId="17" xfId="0" applyFont="1" applyBorder="1" applyAlignment="1">
      <alignment vertical="center" wrapText="1"/>
    </xf>
    <xf numFmtId="164" fontId="24" fillId="0" borderId="0" xfId="0" applyFont="1" applyBorder="1" applyAlignment="1">
      <alignment horizontal="center" vertical="center" wrapText="1"/>
    </xf>
    <xf numFmtId="172" fontId="25" fillId="0" borderId="0" xfId="0" applyNumberFormat="1" applyFont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4" fontId="29" fillId="0" borderId="0" xfId="0" applyFont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right" vertical="center" wrapText="1"/>
    </xf>
    <xf numFmtId="164" fontId="0" fillId="0" borderId="0" xfId="0" applyFont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27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 wrapText="1"/>
    </xf>
    <xf numFmtId="173" fontId="19" fillId="0" borderId="0" xfId="0" applyNumberFormat="1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FF66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3A3A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etmap.co.uk/map.srf?X=510215&amp;Y=148175&amp;A=Y&amp;Z=115" TargetMode="External" /><Relationship Id="rId2" Type="http://schemas.openxmlformats.org/officeDocument/2006/relationships/hyperlink" Target="http://www.streetmap.co.uk/map.srf?X=510205&amp;Y=149185&amp;A=Y&amp;Z=115" TargetMode="External" /><Relationship Id="rId3" Type="http://schemas.openxmlformats.org/officeDocument/2006/relationships/hyperlink" Target="http://www.streetmap.co.uk/map.srf?X=511675&amp;Y=150385&amp;A=Y&amp;Z=115" TargetMode="External" /><Relationship Id="rId4" Type="http://schemas.openxmlformats.org/officeDocument/2006/relationships/hyperlink" Target="http://www.streetmap.co.uk/map.srf?X=511054&amp;Y=148107&amp;A=Y&amp;Z=115" TargetMode="External" /><Relationship Id="rId5" Type="http://schemas.openxmlformats.org/officeDocument/2006/relationships/hyperlink" Target="http://www.streetmap.co.uk/map.srf?X=511132&amp;Y=149817&amp;A=Y&amp;Z=115" TargetMode="External" /><Relationship Id="rId6" Type="http://schemas.openxmlformats.org/officeDocument/2006/relationships/hyperlink" Target="http://www.streetmap.co.uk/map.srf?X=509915&amp;Y=148545&amp;A=Y&amp;Z=11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etmap.co.uk/map.srf?X=516165&amp;Y=153035&amp;A=Y&amp;Z=115" TargetMode="External" /><Relationship Id="rId2" Type="http://schemas.openxmlformats.org/officeDocument/2006/relationships/hyperlink" Target="http://www.streetmap.co.uk/map.srf?X=516075&amp;Y=152335&amp;A=Y&amp;Z=115" TargetMode="External" /><Relationship Id="rId3" Type="http://schemas.openxmlformats.org/officeDocument/2006/relationships/hyperlink" Target="http://www.streetmap.co.uk/map.srf?X=515245&amp;Y=150905&amp;A=Y&amp;Z=115" TargetMode="External" /><Relationship Id="rId4" Type="http://schemas.openxmlformats.org/officeDocument/2006/relationships/hyperlink" Target="http://www.streetmap.co.uk/map.srf?X=514135&amp;Y=150435&amp;A=Y&amp;Z=115" TargetMode="External" /><Relationship Id="rId5" Type="http://schemas.openxmlformats.org/officeDocument/2006/relationships/hyperlink" Target="http://www.streetmap.co.uk/map.srf?X=512745&amp;Y=150385&amp;A=Y&amp;Z=115" TargetMode="External" /><Relationship Id="rId6" Type="http://schemas.openxmlformats.org/officeDocument/2006/relationships/hyperlink" Target="http://www.streetmap.co.uk/map.srf?X=514765&amp;Y=151955&amp;A=Y&amp;Z=115" TargetMode="External" /><Relationship Id="rId7" Type="http://schemas.openxmlformats.org/officeDocument/2006/relationships/hyperlink" Target="http://www.streetmap.co.uk/map.srf?X=516025&amp;Y=153977&amp;A=Y&amp;Z=115" TargetMode="External" /><Relationship Id="rId8" Type="http://schemas.openxmlformats.org/officeDocument/2006/relationships/hyperlink" Target="http://www.streetmap.co.uk/map.srf?X=516475&amp;Y=153955&amp;A=Y&amp;Z=11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etmap.co.uk/map.srf?X=516369&amp;Y=153362&amp;A=Y&amp;Z=115" TargetMode="External" /><Relationship Id="rId2" Type="http://schemas.openxmlformats.org/officeDocument/2006/relationships/hyperlink" Target="http://www.streetmap.co.uk/map.srf?X=515297&amp;Y=150940&amp;A=Y&amp;Z=115" TargetMode="External" /><Relationship Id="rId3" Type="http://schemas.openxmlformats.org/officeDocument/2006/relationships/hyperlink" Target="http://www.streetmap.co.uk/map.srf?X=511203&amp;Y=148176&amp;A=Y&amp;Z=115" TargetMode="External" /><Relationship Id="rId4" Type="http://schemas.openxmlformats.org/officeDocument/2006/relationships/hyperlink" Target="http://www.streetmap.co.uk/map.srf?X=512070&amp;Y=150621&amp;A=Y&amp;Z=115" TargetMode="External" /><Relationship Id="rId5" Type="http://schemas.openxmlformats.org/officeDocument/2006/relationships/hyperlink" Target="http://www.streetmap.co.uk/map.srf?X=512420&amp;Y=150378&amp;A=Y&amp;Z=115" TargetMode="External" /><Relationship Id="rId6" Type="http://schemas.openxmlformats.org/officeDocument/2006/relationships/hyperlink" Target="http://www.streetmap.co.uk/map.srf?X=514727&amp;Y=151930&amp;A=Y&amp;Z=115" TargetMode="External" /><Relationship Id="rId7" Type="http://schemas.openxmlformats.org/officeDocument/2006/relationships/hyperlink" Target="http://www.streetmap.co.uk/map.srf?X=515582&amp;Y=153832&amp;A=Y&amp;Z=115" TargetMode="External" /><Relationship Id="rId8" Type="http://schemas.openxmlformats.org/officeDocument/2006/relationships/hyperlink" Target="http://www.streetmap.co.uk/map.srf?X=516134&amp;Y=153454&amp;A=Y&amp;Z=1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120" zoomScaleNormal="120" workbookViewId="0" topLeftCell="A57">
      <selection activeCell="E48" sqref="E48"/>
    </sheetView>
  </sheetViews>
  <sheetFormatPr defaultColWidth="8.88671875" defaultRowHeight="30" customHeight="1"/>
  <cols>
    <col min="1" max="1" width="40.99609375" style="1" customWidth="1"/>
    <col min="2" max="5" width="10.77734375" style="1" customWidth="1"/>
    <col min="6" max="16384" width="8.88671875" style="1" customWidth="1"/>
  </cols>
  <sheetData>
    <row r="1" spans="1:5" ht="30" customHeight="1">
      <c r="A1" s="2" t="s">
        <v>0</v>
      </c>
      <c r="B1" s="3"/>
      <c r="C1" s="3"/>
      <c r="D1" s="3"/>
      <c r="E1" s="3"/>
    </row>
    <row r="2" spans="1:9" ht="45" customHeight="1">
      <c r="A2" s="4" t="s">
        <v>1</v>
      </c>
      <c r="B2" s="3"/>
      <c r="C2" s="3"/>
      <c r="D2" s="3"/>
      <c r="E2" s="3"/>
      <c r="F2" s="5" t="s">
        <v>2</v>
      </c>
      <c r="G2" s="5"/>
      <c r="H2" s="5"/>
      <c r="I2" s="5"/>
    </row>
    <row r="3" spans="1:9" ht="30" customHeight="1">
      <c r="A3" s="2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tr">
        <f>B3</f>
        <v>Level 1 Novice</v>
      </c>
      <c r="G3" s="6" t="str">
        <f>C3</f>
        <v>Level 1 Open</v>
      </c>
      <c r="H3" s="6" t="str">
        <f>D3</f>
        <v>Level 2</v>
      </c>
      <c r="I3" s="6" t="str">
        <f>E3</f>
        <v>Level 3</v>
      </c>
    </row>
    <row r="4" spans="1:5" ht="30" customHeight="1">
      <c r="A4" s="7" t="s">
        <v>8</v>
      </c>
      <c r="B4" s="8">
        <v>7</v>
      </c>
      <c r="C4" s="8">
        <v>7</v>
      </c>
      <c r="D4" s="8">
        <v>7</v>
      </c>
      <c r="E4" s="8">
        <v>7.25</v>
      </c>
    </row>
    <row r="5" spans="1:9" ht="30" customHeight="1">
      <c r="A5" s="9" t="s">
        <v>9</v>
      </c>
      <c r="B5" s="10">
        <f>B11/1000/B4/24</f>
        <v>0.009583333333333334</v>
      </c>
      <c r="C5" s="10">
        <f>C11/1000/C4/24</f>
        <v>0.009583333333333334</v>
      </c>
      <c r="D5" s="10">
        <f>D11/1000/D4/24</f>
        <v>0.030892857142857142</v>
      </c>
      <c r="E5" s="10">
        <f>E11/1000/E4/24</f>
        <v>0.029827586206896555</v>
      </c>
      <c r="F5" s="11">
        <f>B5</f>
        <v>0.009583333333333334</v>
      </c>
      <c r="G5" s="11">
        <f>C5</f>
        <v>0.009583333333333334</v>
      </c>
      <c r="H5" s="11">
        <f>D5</f>
        <v>0.030892857142857142</v>
      </c>
      <c r="I5" s="11">
        <f>E5</f>
        <v>0.029827586206896555</v>
      </c>
    </row>
    <row r="6" spans="1:5" ht="30" customHeight="1">
      <c r="A6" s="12" t="s">
        <v>10</v>
      </c>
      <c r="B6" s="13" t="s">
        <v>11</v>
      </c>
      <c r="C6" s="13" t="s">
        <v>11</v>
      </c>
      <c r="D6" s="13" t="s">
        <v>11</v>
      </c>
      <c r="E6" s="13" t="s">
        <v>11</v>
      </c>
    </row>
    <row r="7" spans="1:5" ht="30" customHeight="1">
      <c r="A7" s="12" t="s">
        <v>12</v>
      </c>
      <c r="B7" s="14">
        <v>1310</v>
      </c>
      <c r="C7" s="14">
        <v>1310</v>
      </c>
      <c r="D7" s="14">
        <f>B7</f>
        <v>1310</v>
      </c>
      <c r="E7" s="14">
        <f>B7</f>
        <v>1310</v>
      </c>
    </row>
    <row r="8" spans="1:9" ht="30" customHeight="1">
      <c r="A8" s="12" t="s">
        <v>13</v>
      </c>
      <c r="B8" s="14">
        <v>300</v>
      </c>
      <c r="C8" s="14">
        <v>300</v>
      </c>
      <c r="D8" s="14">
        <f>B8</f>
        <v>300</v>
      </c>
      <c r="E8" s="14">
        <f>B8</f>
        <v>300</v>
      </c>
      <c r="F8" s="1">
        <f>+B7+B8</f>
        <v>1610</v>
      </c>
      <c r="G8" s="1">
        <f>+C7+C8</f>
        <v>1610</v>
      </c>
      <c r="H8" s="1">
        <f>+D7+D8</f>
        <v>1610</v>
      </c>
      <c r="I8" s="1">
        <f>+E7+E8</f>
        <v>1610</v>
      </c>
    </row>
    <row r="9" spans="1:9" ht="30" customHeight="1">
      <c r="A9" s="12" t="s">
        <v>14</v>
      </c>
      <c r="B9" s="13" t="s">
        <v>11</v>
      </c>
      <c r="C9" s="13" t="s">
        <v>11</v>
      </c>
      <c r="D9" s="14">
        <v>790</v>
      </c>
      <c r="E9" s="14">
        <f>D9</f>
        <v>790</v>
      </c>
      <c r="F9" s="1">
        <f>IF(ISNUMBER(B9),F8+B9,F8)</f>
        <v>1610</v>
      </c>
      <c r="G9" s="1">
        <f>IF(ISNUMBER(C9),G8+C9,G8)</f>
        <v>1610</v>
      </c>
      <c r="H9" s="1">
        <f>IF(ISNUMBER(D9),H8+D9,H8)</f>
        <v>2400</v>
      </c>
      <c r="I9" s="1">
        <f>IF(ISNUMBER(E9),I8+E9,I8)</f>
        <v>2400</v>
      </c>
    </row>
    <row r="10" spans="1:9" ht="30" customHeight="1">
      <c r="A10" s="12" t="s">
        <v>15</v>
      </c>
      <c r="B10" s="13" t="s">
        <v>11</v>
      </c>
      <c r="C10" s="13" t="s">
        <v>11</v>
      </c>
      <c r="D10" s="14">
        <v>2790</v>
      </c>
      <c r="E10" s="14">
        <f>D10</f>
        <v>2790</v>
      </c>
      <c r="F10" s="1">
        <f>IF(ISNUMBER(B10),F9+B10,F9)</f>
        <v>1610</v>
      </c>
      <c r="G10" s="1">
        <f>IF(ISNUMBER(C10),G9+C10,G9)</f>
        <v>1610</v>
      </c>
      <c r="H10" s="1">
        <f>IF(ISNUMBER(D10),H9+D10,H9)</f>
        <v>5190</v>
      </c>
      <c r="I10" s="1">
        <f>IF(ISNUMBER(E10),I9+E10,I9)</f>
        <v>5190</v>
      </c>
    </row>
    <row r="11" spans="1:9" ht="30" customHeight="1">
      <c r="A11" s="15" t="s">
        <v>16</v>
      </c>
      <c r="B11" s="16">
        <f>SUM(B7:B10)</f>
        <v>1610</v>
      </c>
      <c r="C11" s="16">
        <f>SUM(C7:C10)</f>
        <v>1610</v>
      </c>
      <c r="D11" s="16">
        <f>SUM(D7:D10)</f>
        <v>5190</v>
      </c>
      <c r="E11" s="16">
        <f>SUM(E7:E10)</f>
        <v>5190</v>
      </c>
      <c r="F11" s="1">
        <f>F10</f>
        <v>1610</v>
      </c>
      <c r="G11" s="1">
        <f>G10</f>
        <v>1610</v>
      </c>
      <c r="H11" s="1">
        <f>H10</f>
        <v>5190</v>
      </c>
      <c r="I11" s="1">
        <f>I10</f>
        <v>5190</v>
      </c>
    </row>
    <row r="12" spans="1:5" ht="30" customHeight="1">
      <c r="A12" s="17" t="s">
        <v>17</v>
      </c>
      <c r="B12" s="18">
        <v>999</v>
      </c>
      <c r="C12" s="18">
        <v>999</v>
      </c>
      <c r="D12" s="18">
        <v>8.5</v>
      </c>
      <c r="E12" s="18">
        <v>7.75</v>
      </c>
    </row>
    <row r="13" spans="1:9" ht="30" customHeight="1">
      <c r="A13" s="19" t="s">
        <v>9</v>
      </c>
      <c r="B13" s="20">
        <f>B16/1000/B12/24</f>
        <v>0</v>
      </c>
      <c r="C13" s="20">
        <f>C16/1000/C12/24</f>
        <v>0</v>
      </c>
      <c r="D13" s="20">
        <f>D16/1000/D12/24</f>
        <v>0.012647058823529412</v>
      </c>
      <c r="E13" s="20">
        <f>E16/1000/E12/24</f>
        <v>0.013870967741935483</v>
      </c>
      <c r="F13" s="11">
        <f>F5+B13</f>
        <v>0.009583333333333334</v>
      </c>
      <c r="G13" s="11">
        <f>G5+C13</f>
        <v>0.009583333333333334</v>
      </c>
      <c r="H13" s="11">
        <f>H5+D13</f>
        <v>0.04353991596638655</v>
      </c>
      <c r="I13" s="11">
        <f>I5+E13</f>
        <v>0.04369855394883204</v>
      </c>
    </row>
    <row r="14" spans="1:9" ht="30" customHeight="1">
      <c r="A14" s="21" t="s">
        <v>18</v>
      </c>
      <c r="B14" s="22" t="s">
        <v>11</v>
      </c>
      <c r="C14" s="22" t="s">
        <v>11</v>
      </c>
      <c r="D14" s="23">
        <v>1760</v>
      </c>
      <c r="E14" s="23">
        <f>D14</f>
        <v>1760</v>
      </c>
      <c r="F14" s="1">
        <f>IF(ISNUMBER(B14),F11+B14,F11)</f>
        <v>1610</v>
      </c>
      <c r="G14" s="1">
        <f>IF(ISNUMBER(C14),G11+C14,G11)</f>
        <v>1610</v>
      </c>
      <c r="H14" s="1">
        <f>IF(ISNUMBER(D14),H11+D14,H11)</f>
        <v>6950</v>
      </c>
      <c r="I14" s="1">
        <f>IF(ISNUMBER(E14),I11+E14,I11)</f>
        <v>6950</v>
      </c>
    </row>
    <row r="15" spans="1:9" ht="30" customHeight="1">
      <c r="A15" s="21" t="s">
        <v>19</v>
      </c>
      <c r="B15" s="22" t="s">
        <v>11</v>
      </c>
      <c r="C15" s="22" t="s">
        <v>11</v>
      </c>
      <c r="D15" s="23">
        <v>820</v>
      </c>
      <c r="E15" s="23">
        <f>D15</f>
        <v>820</v>
      </c>
      <c r="F15" s="1">
        <f>IF(ISNUMBER(B15),F14+B15,F14)</f>
        <v>1610</v>
      </c>
      <c r="G15" s="1">
        <f>IF(ISNUMBER(C15),G14+C15,G14)</f>
        <v>1610</v>
      </c>
      <c r="H15" s="1">
        <f>IF(ISNUMBER(D15),H14+D15,H14)</f>
        <v>7770</v>
      </c>
      <c r="I15" s="1">
        <f>IF(ISNUMBER(E15),I14+E15,I14)</f>
        <v>7770</v>
      </c>
    </row>
    <row r="16" spans="1:9" ht="30" customHeight="1">
      <c r="A16" s="24" t="s">
        <v>16</v>
      </c>
      <c r="B16" s="25">
        <f>SUM(B14:B15)</f>
        <v>0</v>
      </c>
      <c r="C16" s="25">
        <f>SUM(C14:C15)</f>
        <v>0</v>
      </c>
      <c r="D16" s="26">
        <f>SUM(D14:D15)</f>
        <v>2580</v>
      </c>
      <c r="E16" s="26">
        <f>SUM(E14:E15)</f>
        <v>2580</v>
      </c>
      <c r="F16" s="1">
        <f>F15</f>
        <v>1610</v>
      </c>
      <c r="G16" s="1">
        <f>G15</f>
        <v>1610</v>
      </c>
      <c r="H16" s="1">
        <f>H15</f>
        <v>7770</v>
      </c>
      <c r="I16" s="1">
        <f>I15</f>
        <v>7770</v>
      </c>
    </row>
    <row r="17" spans="1:5" ht="30" customHeight="1">
      <c r="A17" s="27" t="s">
        <v>20</v>
      </c>
      <c r="B17" s="28">
        <v>999</v>
      </c>
      <c r="C17" s="28">
        <v>999</v>
      </c>
      <c r="D17" s="28">
        <v>999</v>
      </c>
      <c r="E17" s="29">
        <v>7.75</v>
      </c>
    </row>
    <row r="18" spans="1:9" ht="30" customHeight="1">
      <c r="A18" s="30" t="s">
        <v>9</v>
      </c>
      <c r="B18" s="31">
        <f>B21/1000/B17/24</f>
        <v>0</v>
      </c>
      <c r="C18" s="31">
        <f>C21/1000/C17/24</f>
        <v>0</v>
      </c>
      <c r="D18" s="31">
        <f>D21/1000/D17/24</f>
        <v>0</v>
      </c>
      <c r="E18" s="31">
        <f>E21/1000/E17/24</f>
        <v>0.02134408602150538</v>
      </c>
      <c r="F18" s="11">
        <f>B18+F13</f>
        <v>0.009583333333333334</v>
      </c>
      <c r="G18" s="11">
        <f>C18+G13</f>
        <v>0.009583333333333334</v>
      </c>
      <c r="H18" s="11">
        <f>D18+H13</f>
        <v>0.04353991596638655</v>
      </c>
      <c r="I18" s="11">
        <f>E18+I13</f>
        <v>0.06504263997033742</v>
      </c>
    </row>
    <row r="19" spans="1:9" ht="30" customHeight="1">
      <c r="A19" s="32" t="s">
        <v>21</v>
      </c>
      <c r="B19" s="33" t="s">
        <v>11</v>
      </c>
      <c r="C19" s="33" t="s">
        <v>11</v>
      </c>
      <c r="D19" s="33" t="s">
        <v>11</v>
      </c>
      <c r="E19" s="34">
        <v>2990</v>
      </c>
      <c r="F19" s="1">
        <f>IF(ISNUMBER(B19),F16+B19,F16)</f>
        <v>1610</v>
      </c>
      <c r="G19" s="1">
        <f>IF(ISNUMBER(C19),G16+C19,G16)</f>
        <v>1610</v>
      </c>
      <c r="H19" s="1">
        <f>IF(ISNUMBER(D19),H16+D19,H16)</f>
        <v>7770</v>
      </c>
      <c r="I19" s="1">
        <f>IF(ISNUMBER(E19),I16+E19,I16)</f>
        <v>10760</v>
      </c>
    </row>
    <row r="20" spans="1:9" ht="30" customHeight="1">
      <c r="A20" s="32" t="s">
        <v>22</v>
      </c>
      <c r="B20" s="33" t="s">
        <v>11</v>
      </c>
      <c r="C20" s="33" t="s">
        <v>11</v>
      </c>
      <c r="D20" s="33" t="s">
        <v>11</v>
      </c>
      <c r="E20" s="34">
        <v>980</v>
      </c>
      <c r="F20" s="1">
        <f>IF(ISNUMBER(B20),F19+B20,F19)</f>
        <v>1610</v>
      </c>
      <c r="G20" s="1">
        <f>IF(ISNUMBER(C20),G19+C20,G19)</f>
        <v>1610</v>
      </c>
      <c r="H20" s="1">
        <f>IF(ISNUMBER(D20),H19+D20,H19)</f>
        <v>7770</v>
      </c>
      <c r="I20" s="1">
        <f>IF(ISNUMBER(E20),I19+E20,I19)</f>
        <v>11740</v>
      </c>
    </row>
    <row r="21" spans="1:9" ht="30" customHeight="1">
      <c r="A21" s="35" t="s">
        <v>16</v>
      </c>
      <c r="B21" s="36">
        <f>SUM(B19:B20)</f>
        <v>0</v>
      </c>
      <c r="C21" s="36">
        <f>SUM(C19:C20)</f>
        <v>0</v>
      </c>
      <c r="D21" s="36">
        <f>SUM(D19:D20)</f>
        <v>0</v>
      </c>
      <c r="E21" s="36">
        <f>SUM(E19:E20)</f>
        <v>3970</v>
      </c>
      <c r="F21" s="1">
        <f>F20</f>
        <v>1610</v>
      </c>
      <c r="G21" s="1">
        <f>G20</f>
        <v>1610</v>
      </c>
      <c r="H21" s="1">
        <f>H20</f>
        <v>7770</v>
      </c>
      <c r="I21" s="1">
        <f>I20</f>
        <v>11740</v>
      </c>
    </row>
    <row r="22" spans="1:5" ht="30" customHeight="1">
      <c r="A22" s="37" t="s">
        <v>23</v>
      </c>
      <c r="B22" s="38">
        <v>999</v>
      </c>
      <c r="C22" s="38">
        <v>999</v>
      </c>
      <c r="D22" s="38">
        <v>999</v>
      </c>
      <c r="E22" s="38">
        <v>7.5</v>
      </c>
    </row>
    <row r="23" spans="1:9" ht="30" customHeight="1">
      <c r="A23" s="39" t="s">
        <v>9</v>
      </c>
      <c r="B23" s="40">
        <f>B27/1000/B22/24</f>
        <v>0</v>
      </c>
      <c r="C23" s="40">
        <f>C27/1000/C22/24</f>
        <v>0</v>
      </c>
      <c r="D23" s="40">
        <f>D27/1000/D22/24</f>
        <v>0</v>
      </c>
      <c r="E23" s="40">
        <f>E27/1000/E22/24</f>
        <v>0.03688888888888889</v>
      </c>
      <c r="F23" s="11">
        <f>B23+F18</f>
        <v>0.009583333333333334</v>
      </c>
      <c r="G23" s="11">
        <f>C23+G18</f>
        <v>0.009583333333333334</v>
      </c>
      <c r="H23" s="11">
        <f>D23+H18</f>
        <v>0.04353991596638655</v>
      </c>
      <c r="I23" s="11">
        <f>E23+I18</f>
        <v>0.10193152885922631</v>
      </c>
    </row>
    <row r="24" spans="1:9" ht="30" customHeight="1">
      <c r="A24" s="41" t="s">
        <v>24</v>
      </c>
      <c r="B24" s="42" t="s">
        <v>11</v>
      </c>
      <c r="C24" s="42" t="s">
        <v>11</v>
      </c>
      <c r="D24" s="42" t="s">
        <v>11</v>
      </c>
      <c r="E24" s="41">
        <v>2630</v>
      </c>
      <c r="F24" s="1">
        <f>IF(ISNUMBER(B24),F21+B24,F21)</f>
        <v>1610</v>
      </c>
      <c r="G24" s="1">
        <f>IF(ISNUMBER(C24),G21+C24,G21)</f>
        <v>1610</v>
      </c>
      <c r="H24" s="1">
        <f>IF(ISNUMBER(D24),H21+D24,H21)</f>
        <v>7770</v>
      </c>
      <c r="I24" s="1">
        <f>IF(ISNUMBER(E24),I21+E24,I21)</f>
        <v>14370</v>
      </c>
    </row>
    <row r="25" spans="1:9" ht="30" customHeight="1">
      <c r="A25" s="41" t="s">
        <v>25</v>
      </c>
      <c r="B25" s="42" t="s">
        <v>11</v>
      </c>
      <c r="C25" s="42" t="s">
        <v>11</v>
      </c>
      <c r="D25" s="42" t="s">
        <v>11</v>
      </c>
      <c r="E25" s="41">
        <v>2520</v>
      </c>
      <c r="F25" s="1">
        <f>IF(ISNUMBER(B25),F24+B25,F24)</f>
        <v>1610</v>
      </c>
      <c r="G25" s="1">
        <f>IF(ISNUMBER(C25),G24+C25,G24)</f>
        <v>1610</v>
      </c>
      <c r="H25" s="1">
        <f>IF(ISNUMBER(D25),H24+D25,H24)</f>
        <v>7770</v>
      </c>
      <c r="I25" s="1">
        <f>IF(ISNUMBER(E25),I24+E25,I24)</f>
        <v>16890</v>
      </c>
    </row>
    <row r="26" spans="1:9" ht="30" customHeight="1">
      <c r="A26" s="41" t="s">
        <v>26</v>
      </c>
      <c r="B26" s="42" t="s">
        <v>11</v>
      </c>
      <c r="C26" s="42" t="s">
        <v>11</v>
      </c>
      <c r="D26" s="42" t="s">
        <v>11</v>
      </c>
      <c r="E26" s="41">
        <v>1490</v>
      </c>
      <c r="F26" s="1">
        <f>IF(ISNUMBER(B26),F25+B26,F25)</f>
        <v>1610</v>
      </c>
      <c r="G26" s="1">
        <f>IF(ISNUMBER(C26),G25+C26,G25)</f>
        <v>1610</v>
      </c>
      <c r="H26" s="1">
        <f>IF(ISNUMBER(D26),H25+D26,H25)</f>
        <v>7770</v>
      </c>
      <c r="I26" s="1">
        <f>IF(ISNUMBER(E26),I25+E26,I25)</f>
        <v>18380</v>
      </c>
    </row>
    <row r="27" spans="1:9" ht="30" customHeight="1">
      <c r="A27" s="43" t="s">
        <v>16</v>
      </c>
      <c r="B27" s="43">
        <f>SUM(B24:B26)</f>
        <v>0</v>
      </c>
      <c r="C27" s="43">
        <f>SUM(C24:C26)</f>
        <v>0</v>
      </c>
      <c r="D27" s="43">
        <f>SUM(D24:D26)</f>
        <v>0</v>
      </c>
      <c r="E27" s="43">
        <f>SUM(E24:E26)</f>
        <v>6640</v>
      </c>
      <c r="F27" s="1">
        <f>F26</f>
        <v>1610</v>
      </c>
      <c r="G27" s="1">
        <f>G26</f>
        <v>1610</v>
      </c>
      <c r="H27" s="1">
        <f>H26</f>
        <v>7770</v>
      </c>
      <c r="I27" s="1">
        <f>I26</f>
        <v>18380</v>
      </c>
    </row>
    <row r="28" spans="1:5" ht="30" customHeight="1">
      <c r="A28" s="44" t="s">
        <v>27</v>
      </c>
      <c r="B28" s="45">
        <v>999</v>
      </c>
      <c r="C28" s="45">
        <v>999</v>
      </c>
      <c r="D28" s="46">
        <v>8.5</v>
      </c>
      <c r="E28" s="45">
        <v>8.5</v>
      </c>
    </row>
    <row r="29" spans="1:9" ht="30" customHeight="1">
      <c r="A29" s="47" t="s">
        <v>9</v>
      </c>
      <c r="B29" s="48">
        <f>B42/1000/B28/24</f>
        <v>0</v>
      </c>
      <c r="C29" s="48">
        <f>C42/1000/C28/24</f>
        <v>0</v>
      </c>
      <c r="D29" s="48">
        <f>D42/1000/D28/24</f>
        <v>0.004558823529411765</v>
      </c>
      <c r="E29" s="48">
        <f>E42/1000/E28/24</f>
        <v>0.006514705882352941</v>
      </c>
      <c r="F29" s="11">
        <f>B29+F23</f>
        <v>0.009583333333333334</v>
      </c>
      <c r="G29" s="11">
        <f>C29+G23</f>
        <v>0.009583333333333334</v>
      </c>
      <c r="H29" s="11">
        <f>D29+H23</f>
        <v>0.04809873949579832</v>
      </c>
      <c r="I29" s="11">
        <f>E29+I23</f>
        <v>0.10844623474157924</v>
      </c>
    </row>
    <row r="30" spans="1:9" ht="30" customHeight="1">
      <c r="A30" s="49" t="str">
        <f>Bearings!C10</f>
        <v>85°</v>
      </c>
      <c r="B30" s="50" t="s">
        <v>11</v>
      </c>
      <c r="C30" s="50" t="s">
        <v>11</v>
      </c>
      <c r="D30" s="50" t="s">
        <v>11</v>
      </c>
      <c r="E30" s="51">
        <f>Bearings!B10</f>
        <v>220</v>
      </c>
      <c r="F30" s="1">
        <f>IF(ISNUMBER(B30),F27+B30,F27)</f>
        <v>1610</v>
      </c>
      <c r="G30" s="1">
        <f>IF(ISNUMBER(C30),G27+C30,G27)</f>
        <v>1610</v>
      </c>
      <c r="H30" s="1">
        <f>IF(ISNUMBER(D30),H27+D30,H27)</f>
        <v>7770</v>
      </c>
      <c r="I30" s="1">
        <f>IF(ISNUMBER(E30),I27+E30,I27)</f>
        <v>18600</v>
      </c>
    </row>
    <row r="31" spans="1:9" ht="30" customHeight="1">
      <c r="A31" s="49" t="str">
        <f>Bearings!C11</f>
        <v>213°</v>
      </c>
      <c r="B31" s="50" t="s">
        <v>11</v>
      </c>
      <c r="C31" s="50" t="s">
        <v>11</v>
      </c>
      <c r="D31" s="50" t="s">
        <v>11</v>
      </c>
      <c r="E31" s="51">
        <f>Bearings!B11</f>
        <v>63</v>
      </c>
      <c r="F31" s="1">
        <f>IF(ISNUMBER(B31),F30+B31,F30)</f>
        <v>1610</v>
      </c>
      <c r="G31" s="1">
        <f>IF(ISNUMBER(C31),G30+C31,G30)</f>
        <v>1610</v>
      </c>
      <c r="H31" s="1">
        <f>IF(ISNUMBER(D31),H30+D31,H30)</f>
        <v>7770</v>
      </c>
      <c r="I31" s="1">
        <f>IF(ISNUMBER(E31),I30+E31,I30)</f>
        <v>18663</v>
      </c>
    </row>
    <row r="32" spans="1:9" ht="30" customHeight="1">
      <c r="A32" s="49" t="str">
        <f>Bearings!C12</f>
        <v>130°</v>
      </c>
      <c r="B32" s="50" t="s">
        <v>11</v>
      </c>
      <c r="C32" s="50" t="s">
        <v>11</v>
      </c>
      <c r="D32" s="50" t="s">
        <v>11</v>
      </c>
      <c r="E32" s="51">
        <f>Bearings!B12</f>
        <v>178</v>
      </c>
      <c r="F32" s="1">
        <f>IF(ISNUMBER(B32),F31+B32,F31)</f>
        <v>1610</v>
      </c>
      <c r="G32" s="1">
        <f>IF(ISNUMBER(C32),G31+C32,G31)</f>
        <v>1610</v>
      </c>
      <c r="H32" s="1">
        <f>IF(ISNUMBER(D32),H31+D32,H31)</f>
        <v>7770</v>
      </c>
      <c r="I32" s="1">
        <f>IF(ISNUMBER(E32),I31+E32,I31)</f>
        <v>18841</v>
      </c>
    </row>
    <row r="33" spans="1:9" ht="30" customHeight="1">
      <c r="A33" s="49" t="str">
        <f>Bearings!C13</f>
        <v>258°</v>
      </c>
      <c r="B33" s="50" t="s">
        <v>11</v>
      </c>
      <c r="C33" s="50" t="s">
        <v>11</v>
      </c>
      <c r="D33" s="50" t="s">
        <v>11</v>
      </c>
      <c r="E33" s="51">
        <f>Bearings!B13</f>
        <v>126</v>
      </c>
      <c r="F33" s="1">
        <f>IF(ISNUMBER(B33),F32+B33,F32)</f>
        <v>1610</v>
      </c>
      <c r="G33" s="1">
        <f>IF(ISNUMBER(C33),G32+C33,G32)</f>
        <v>1610</v>
      </c>
      <c r="H33" s="1">
        <f>IF(ISNUMBER(D33),H32+D33,H32)</f>
        <v>7770</v>
      </c>
      <c r="I33" s="1">
        <f>IF(ISNUMBER(E33),I32+E33,I32)</f>
        <v>18967</v>
      </c>
    </row>
    <row r="34" spans="1:9" ht="30" customHeight="1">
      <c r="A34" s="49" t="str">
        <f>Bearings!C14</f>
        <v>170°</v>
      </c>
      <c r="B34" s="50" t="s">
        <v>11</v>
      </c>
      <c r="C34" s="50" t="s">
        <v>11</v>
      </c>
      <c r="D34" s="50" t="s">
        <v>11</v>
      </c>
      <c r="E34" s="51">
        <f>Bearings!B14</f>
        <v>231</v>
      </c>
      <c r="F34" s="1">
        <f>IF(ISNUMBER(B34),F33+B34,F33)</f>
        <v>1610</v>
      </c>
      <c r="G34" s="1">
        <f>IF(ISNUMBER(C34),G33+C34,G33)</f>
        <v>1610</v>
      </c>
      <c r="H34" s="1">
        <f>IF(ISNUMBER(D34),H33+D34,H33)</f>
        <v>7770</v>
      </c>
      <c r="I34" s="1">
        <f>IF(ISNUMBER(E34),I33+E34,I33)</f>
        <v>19198</v>
      </c>
    </row>
    <row r="35" spans="1:9" ht="30" customHeight="1">
      <c r="A35" s="49" t="str">
        <f>Bearings!C15</f>
        <v>60°</v>
      </c>
      <c r="B35" s="50" t="s">
        <v>11</v>
      </c>
      <c r="C35" s="50" t="s">
        <v>11</v>
      </c>
      <c r="D35" s="50" t="s">
        <v>11</v>
      </c>
      <c r="E35" s="51">
        <f>Bearings!B15</f>
        <v>117</v>
      </c>
      <c r="F35" s="1">
        <f>IF(ISNUMBER(B35),F34+B35,F34)</f>
        <v>1610</v>
      </c>
      <c r="G35" s="1">
        <f>IF(ISNUMBER(C35),G34+C35,G34)</f>
        <v>1610</v>
      </c>
      <c r="H35" s="1">
        <f>IF(ISNUMBER(D35),H34+D35,H34)</f>
        <v>7770</v>
      </c>
      <c r="I35" s="1">
        <f>IF(ISNUMBER(E35),I34+E35,I34)</f>
        <v>19315</v>
      </c>
    </row>
    <row r="36" spans="1:9" ht="30" customHeight="1">
      <c r="A36" s="49" t="str">
        <f>Bearings!C16</f>
        <v>100°</v>
      </c>
      <c r="B36" s="50" t="s">
        <v>11</v>
      </c>
      <c r="C36" s="50" t="s">
        <v>11</v>
      </c>
      <c r="D36" s="50" t="s">
        <v>11</v>
      </c>
      <c r="E36" s="51">
        <f>Bearings!B16</f>
        <v>37</v>
      </c>
      <c r="F36" s="1">
        <f>IF(ISNUMBER(B36),F35+B36,F35)</f>
        <v>1610</v>
      </c>
      <c r="G36" s="1">
        <f>IF(ISNUMBER(C36),G35+C36,G35)</f>
        <v>1610</v>
      </c>
      <c r="H36" s="1">
        <f>IF(ISNUMBER(D36),H35+D36,H35)</f>
        <v>7770</v>
      </c>
      <c r="I36" s="1">
        <f>IF(ISNUMBER(E36),I35+E36,I35)</f>
        <v>19352</v>
      </c>
    </row>
    <row r="37" spans="1:9" ht="30" customHeight="1">
      <c r="A37" s="49" t="str">
        <f>Bearings!C17</f>
        <v>168°</v>
      </c>
      <c r="B37" s="50" t="s">
        <v>11</v>
      </c>
      <c r="C37" s="50" t="s">
        <v>11</v>
      </c>
      <c r="D37" s="50" t="s">
        <v>11</v>
      </c>
      <c r="E37" s="51">
        <f>Bearings!B17</f>
        <v>94</v>
      </c>
      <c r="F37" s="1">
        <f>IF(ISNUMBER(B37),F36+B37,F36)</f>
        <v>1610</v>
      </c>
      <c r="G37" s="1">
        <f>IF(ISNUMBER(C37),G36+C37,G36)</f>
        <v>1610</v>
      </c>
      <c r="H37" s="1">
        <f>IF(ISNUMBER(D37),H36+D37,H36)</f>
        <v>7770</v>
      </c>
      <c r="I37" s="1">
        <f>IF(ISNUMBER(E37),I36+E37,I36)</f>
        <v>19446</v>
      </c>
    </row>
    <row r="38" spans="1:9" ht="30" customHeight="1">
      <c r="A38" s="49" t="str">
        <f>Bearings!C18</f>
        <v>80°</v>
      </c>
      <c r="B38" s="50" t="s">
        <v>11</v>
      </c>
      <c r="C38" s="50" t="s">
        <v>11</v>
      </c>
      <c r="D38" s="50" t="s">
        <v>11</v>
      </c>
      <c r="E38" s="51">
        <f>Bearings!B18</f>
        <v>55</v>
      </c>
      <c r="F38" s="1">
        <f>IF(ISNUMBER(B38),F37+B38,F37)</f>
        <v>1610</v>
      </c>
      <c r="G38" s="1">
        <f>IF(ISNUMBER(C38),G37+C38,G37)</f>
        <v>1610</v>
      </c>
      <c r="H38" s="1">
        <f>IF(ISNUMBER(D38),H37+D38,H37)</f>
        <v>7770</v>
      </c>
      <c r="I38" s="1">
        <f>IF(ISNUMBER(E38),I37+E38,I37)</f>
        <v>19501</v>
      </c>
    </row>
    <row r="39" spans="1:9" ht="30" customHeight="1">
      <c r="A39" s="49" t="str">
        <f>Bearings!C19</f>
        <v>323°</v>
      </c>
      <c r="B39" s="50" t="s">
        <v>11</v>
      </c>
      <c r="C39" s="50" t="s">
        <v>11</v>
      </c>
      <c r="D39" s="50" t="s">
        <v>11</v>
      </c>
      <c r="E39" s="51">
        <f>Bearings!B19</f>
        <v>30</v>
      </c>
      <c r="F39" s="1">
        <f>IF(ISNUMBER(B39),F38+B39,F38)</f>
        <v>1610</v>
      </c>
      <c r="G39" s="1">
        <f>IF(ISNUMBER(C39),G38+C39,G38)</f>
        <v>1610</v>
      </c>
      <c r="H39" s="1">
        <f>IF(ISNUMBER(D39),H38+D39,H38)</f>
        <v>7770</v>
      </c>
      <c r="I39" s="1">
        <f>IF(ISNUMBER(E39),I38+E39,I38)</f>
        <v>19531</v>
      </c>
    </row>
    <row r="40" spans="1:9" ht="30" customHeight="1">
      <c r="A40" s="49" t="str">
        <f>Bearings!C20</f>
        <v>15°</v>
      </c>
      <c r="B40" s="50" t="s">
        <v>11</v>
      </c>
      <c r="C40" s="50" t="s">
        <v>11</v>
      </c>
      <c r="D40" s="50" t="s">
        <v>11</v>
      </c>
      <c r="E40" s="51">
        <f>Bearings!B20</f>
        <v>158</v>
      </c>
      <c r="F40" s="1">
        <f>IF(ISNUMBER(B40),F39+B40,F39)</f>
        <v>1610</v>
      </c>
      <c r="G40" s="1">
        <f>IF(ISNUMBER(C40),G39+C40,G39)</f>
        <v>1610</v>
      </c>
      <c r="H40" s="1">
        <f>IF(ISNUMBER(D40),H39+D40,H39)</f>
        <v>7770</v>
      </c>
      <c r="I40" s="1">
        <f>IF(ISNUMBER(E40),I39+E40,I39)</f>
        <v>19689</v>
      </c>
    </row>
    <row r="41" spans="1:9" ht="30" customHeight="1">
      <c r="A41" s="49" t="s">
        <v>28</v>
      </c>
      <c r="B41" s="52" t="s">
        <v>11</v>
      </c>
      <c r="C41" s="52" t="s">
        <v>11</v>
      </c>
      <c r="D41" s="49">
        <v>930</v>
      </c>
      <c r="E41" s="51">
        <f>Bearings!B21</f>
        <v>20</v>
      </c>
      <c r="F41" s="1">
        <f>IF(ISNUMBER(B41),F40+B41,F40)</f>
        <v>1610</v>
      </c>
      <c r="G41" s="1">
        <f>IF(ISNUMBER(C41),G40+C41,G40)</f>
        <v>1610</v>
      </c>
      <c r="H41" s="1">
        <f>IF(ISNUMBER(D41),H40+D41,H40)</f>
        <v>8700</v>
      </c>
      <c r="I41" s="1">
        <f>IF(ISNUMBER(E41),I40+E41,I40)</f>
        <v>19709</v>
      </c>
    </row>
    <row r="42" spans="1:9" ht="30" customHeight="1">
      <c r="A42" s="53" t="s">
        <v>16</v>
      </c>
      <c r="B42" s="53">
        <f>SUM(B30:B41)</f>
        <v>0</v>
      </c>
      <c r="C42" s="53">
        <f>SUM(C30:C41)</f>
        <v>0</v>
      </c>
      <c r="D42" s="53">
        <f>SUM(D30:D41)</f>
        <v>930</v>
      </c>
      <c r="E42" s="53">
        <f>SUM(E30:E41)</f>
        <v>1329</v>
      </c>
      <c r="F42" s="1">
        <f>F41</f>
        <v>1610</v>
      </c>
      <c r="G42" s="1">
        <f>G41</f>
        <v>1610</v>
      </c>
      <c r="H42" s="1">
        <f>H41</f>
        <v>8700</v>
      </c>
      <c r="I42" s="1">
        <f>I41</f>
        <v>19709</v>
      </c>
    </row>
    <row r="43" spans="1:5" ht="30" customHeight="1">
      <c r="A43" s="54" t="s">
        <v>29</v>
      </c>
      <c r="B43" s="55">
        <v>7</v>
      </c>
      <c r="C43" s="55">
        <v>7</v>
      </c>
      <c r="D43" s="56">
        <v>7.5</v>
      </c>
      <c r="E43" s="56">
        <f>D43</f>
        <v>7.5</v>
      </c>
    </row>
    <row r="44" spans="1:9" ht="30" customHeight="1">
      <c r="A44" s="57" t="s">
        <v>9</v>
      </c>
      <c r="B44" s="58">
        <f>B47/1000/B43/24</f>
        <v>0.022738095238095238</v>
      </c>
      <c r="C44" s="58">
        <f>C47/1000/C43/24</f>
        <v>0.022738095238095238</v>
      </c>
      <c r="D44" s="58">
        <f>D47/1000/D43/24</f>
        <v>0.02938888888888889</v>
      </c>
      <c r="E44" s="58">
        <f>E47/1000/E43/24</f>
        <v>0.029361111111111112</v>
      </c>
      <c r="F44" s="11">
        <f>B44+F29</f>
        <v>0.03232142857142857</v>
      </c>
      <c r="G44" s="11">
        <f>C44+G29</f>
        <v>0.03232142857142857</v>
      </c>
      <c r="H44" s="11">
        <f>D44+H29</f>
        <v>0.07748762838468722</v>
      </c>
      <c r="I44" s="11">
        <f>E44+I29</f>
        <v>0.13780734585269036</v>
      </c>
    </row>
    <row r="45" spans="1:9" ht="30" customHeight="1">
      <c r="A45" s="59" t="s">
        <v>30</v>
      </c>
      <c r="B45" s="60" t="s">
        <v>11</v>
      </c>
      <c r="C45" s="60" t="s">
        <v>11</v>
      </c>
      <c r="D45" s="61">
        <v>4110</v>
      </c>
      <c r="E45" s="61">
        <f>D45-5</f>
        <v>4105</v>
      </c>
      <c r="F45" s="1">
        <f>IF(ISNUMBER(B45),F42+B45,F42)</f>
        <v>1610</v>
      </c>
      <c r="G45" s="1">
        <f>IF(ISNUMBER(C45),G42+C45,G42)</f>
        <v>1610</v>
      </c>
      <c r="H45" s="1">
        <f>IF(ISNUMBER(D45),H42+D45,H42)</f>
        <v>12810</v>
      </c>
      <c r="I45" s="1">
        <f>IF(ISNUMBER(E45),I42+E45,I42)</f>
        <v>23814</v>
      </c>
    </row>
    <row r="46" spans="1:9" ht="30" customHeight="1">
      <c r="A46" s="59" t="s">
        <v>31</v>
      </c>
      <c r="B46" s="61">
        <v>3820</v>
      </c>
      <c r="C46" s="61">
        <v>3820</v>
      </c>
      <c r="D46" s="61">
        <v>1180</v>
      </c>
      <c r="E46" s="61">
        <f>D46</f>
        <v>1180</v>
      </c>
      <c r="F46" s="1">
        <f>IF(ISNUMBER(B46),F45+B46,F45)</f>
        <v>5430</v>
      </c>
      <c r="G46" s="1">
        <f>IF(ISNUMBER(C46),G45+C46,G45)</f>
        <v>5430</v>
      </c>
      <c r="H46" s="1">
        <f>IF(ISNUMBER(D46),H45+D46,H45)</f>
        <v>13990</v>
      </c>
      <c r="I46" s="1">
        <f>IF(ISNUMBER(E46),I45+E46,I45)</f>
        <v>24994</v>
      </c>
    </row>
    <row r="47" spans="1:9" ht="30" customHeight="1">
      <c r="A47" s="62" t="s">
        <v>16</v>
      </c>
      <c r="B47" s="63">
        <f>SUM(B45:B46)</f>
        <v>3820</v>
      </c>
      <c r="C47" s="63">
        <f>SUM(C45:C46)</f>
        <v>3820</v>
      </c>
      <c r="D47" s="63">
        <f>SUM(D45:D46)</f>
        <v>5290</v>
      </c>
      <c r="E47" s="63">
        <f>SUM(E45:E46)</f>
        <v>5285</v>
      </c>
      <c r="F47" s="1">
        <f>F46</f>
        <v>5430</v>
      </c>
      <c r="G47" s="1">
        <f>G46</f>
        <v>5430</v>
      </c>
      <c r="H47" s="1">
        <f>H46</f>
        <v>13990</v>
      </c>
      <c r="I47" s="1">
        <f>I46</f>
        <v>24994</v>
      </c>
    </row>
    <row r="48" spans="1:5" ht="30" customHeight="1">
      <c r="A48" s="64" t="s">
        <v>32</v>
      </c>
      <c r="B48" s="65">
        <v>7.5</v>
      </c>
      <c r="C48" s="65">
        <v>7.5</v>
      </c>
      <c r="D48" s="65">
        <v>7.25</v>
      </c>
      <c r="E48" s="65">
        <f>D48</f>
        <v>7.25</v>
      </c>
    </row>
    <row r="49" spans="1:9" ht="30" customHeight="1">
      <c r="A49" s="66" t="s">
        <v>9</v>
      </c>
      <c r="B49" s="67">
        <f>B53/1000/B48/24</f>
        <v>0.024555555555555556</v>
      </c>
      <c r="C49" s="67">
        <f>C53/1000/C48/24</f>
        <v>0.024555555555555556</v>
      </c>
      <c r="D49" s="67">
        <f>D53/1000/D48/24</f>
        <v>0.0253448275862069</v>
      </c>
      <c r="E49" s="67">
        <f>E53/1000/E48/24</f>
        <v>0.0253448275862069</v>
      </c>
      <c r="F49" s="11">
        <f>B49+F44</f>
        <v>0.05687698412698412</v>
      </c>
      <c r="G49" s="11">
        <f>C49+G44</f>
        <v>0.05687698412698412</v>
      </c>
      <c r="H49" s="11">
        <f>D49+H44</f>
        <v>0.10283245597089412</v>
      </c>
      <c r="I49" s="11">
        <f>E49+I44</f>
        <v>0.16315217343889726</v>
      </c>
    </row>
    <row r="50" spans="1:9" ht="30" customHeight="1">
      <c r="A50" s="68" t="s">
        <v>33</v>
      </c>
      <c r="B50" s="69">
        <v>2160</v>
      </c>
      <c r="C50" s="69">
        <v>2160</v>
      </c>
      <c r="D50" s="69">
        <v>2150</v>
      </c>
      <c r="E50" s="69">
        <f>D50</f>
        <v>2150</v>
      </c>
      <c r="F50" s="1">
        <f>IF(ISNUMBER(B50),F47+B50,F47)</f>
        <v>7590</v>
      </c>
      <c r="G50" s="1">
        <f>IF(ISNUMBER(C50),G47+C50,G47)</f>
        <v>7590</v>
      </c>
      <c r="H50" s="1">
        <f>IF(ISNUMBER(D50),H47+D50,H47)</f>
        <v>16140</v>
      </c>
      <c r="I50" s="1">
        <f>IF(ISNUMBER(E50),I47+E50,I47)</f>
        <v>27144</v>
      </c>
    </row>
    <row r="51" spans="1:9" ht="30" customHeight="1">
      <c r="A51" s="68" t="s">
        <v>34</v>
      </c>
      <c r="B51" s="69">
        <v>1480</v>
      </c>
      <c r="C51" s="69">
        <v>1480</v>
      </c>
      <c r="D51" s="69">
        <f>B51</f>
        <v>1480</v>
      </c>
      <c r="E51" s="69">
        <f>B51</f>
        <v>1480</v>
      </c>
      <c r="F51" s="1">
        <f>IF(ISNUMBER(B51),F50+B51,F50)</f>
        <v>9070</v>
      </c>
      <c r="G51" s="1">
        <f>IF(ISNUMBER(C51),G50+C51,G50)</f>
        <v>9070</v>
      </c>
      <c r="H51" s="1">
        <f>IF(ISNUMBER(D51),H50+D51,H50)</f>
        <v>17620</v>
      </c>
      <c r="I51" s="1">
        <f>IF(ISNUMBER(E51),I50+E51,I50)</f>
        <v>28624</v>
      </c>
    </row>
    <row r="52" spans="1:9" ht="30" customHeight="1">
      <c r="A52" s="68" t="s">
        <v>35</v>
      </c>
      <c r="B52" s="69">
        <v>780</v>
      </c>
      <c r="C52" s="69">
        <v>780</v>
      </c>
      <c r="D52" s="69">
        <f>B52</f>
        <v>780</v>
      </c>
      <c r="E52" s="69">
        <f>B52</f>
        <v>780</v>
      </c>
      <c r="F52" s="1">
        <f>IF(ISNUMBER(B52),F51+B52,F51)</f>
        <v>9850</v>
      </c>
      <c r="G52" s="1">
        <f>IF(ISNUMBER(C52),G51+C52,G51)</f>
        <v>9850</v>
      </c>
      <c r="H52" s="1">
        <f>IF(ISNUMBER(D52),H51+D52,H51)</f>
        <v>18400</v>
      </c>
      <c r="I52" s="1">
        <f>IF(ISNUMBER(E52),I51+E52,I51)</f>
        <v>29404</v>
      </c>
    </row>
    <row r="53" spans="1:9" ht="30" customHeight="1">
      <c r="A53" s="70" t="s">
        <v>16</v>
      </c>
      <c r="B53" s="71">
        <f>SUM(B50:B52)</f>
        <v>4420</v>
      </c>
      <c r="C53" s="71">
        <f>SUM(C50:C52)</f>
        <v>4420</v>
      </c>
      <c r="D53" s="71">
        <f>SUM(D50:D52)</f>
        <v>4410</v>
      </c>
      <c r="E53" s="71">
        <f>SUM(E50:E52)</f>
        <v>4410</v>
      </c>
      <c r="F53" s="1">
        <f>F52</f>
        <v>9850</v>
      </c>
      <c r="G53" s="1">
        <f>G52</f>
        <v>9850</v>
      </c>
      <c r="H53" s="1">
        <f>H52</f>
        <v>18400</v>
      </c>
      <c r="I53" s="1">
        <f>I52</f>
        <v>29404</v>
      </c>
    </row>
    <row r="54" spans="1:5" ht="30" customHeight="1">
      <c r="A54" s="72" t="s">
        <v>36</v>
      </c>
      <c r="B54" s="73">
        <v>6.5</v>
      </c>
      <c r="C54" s="73">
        <v>6.5</v>
      </c>
      <c r="D54" s="73">
        <v>7</v>
      </c>
      <c r="E54" s="73">
        <v>7</v>
      </c>
    </row>
    <row r="55" spans="1:9" ht="30" customHeight="1">
      <c r="A55" s="74" t="s">
        <v>9</v>
      </c>
      <c r="B55" s="75">
        <f>B57/1000/B54/24</f>
        <v>0.011153846153846153</v>
      </c>
      <c r="C55" s="75">
        <f>C57/1000/C54/24</f>
        <v>0.01570512820512821</v>
      </c>
      <c r="D55" s="75">
        <f>D57/1000/D54/24</f>
        <v>0.014583333333333335</v>
      </c>
      <c r="E55" s="75">
        <f>E57/1000/E54/24</f>
        <v>0.014583333333333335</v>
      </c>
      <c r="F55" s="11">
        <f>B55+F50</f>
        <v>7590.011153846154</v>
      </c>
      <c r="G55" s="11">
        <f>C55+G50</f>
        <v>7590.015705128205</v>
      </c>
      <c r="H55" s="11">
        <f>D55+H50</f>
        <v>16140.014583333334</v>
      </c>
      <c r="I55" s="11">
        <f>E55+I50</f>
        <v>27144.014583333334</v>
      </c>
    </row>
    <row r="56" spans="1:9" ht="30" customHeight="1">
      <c r="A56" s="76" t="s">
        <v>37</v>
      </c>
      <c r="B56" s="77">
        <v>1740</v>
      </c>
      <c r="C56" s="77">
        <v>2450</v>
      </c>
      <c r="D56" s="77">
        <v>2450</v>
      </c>
      <c r="E56" s="77">
        <f>D56</f>
        <v>2450</v>
      </c>
      <c r="F56" s="1">
        <f>IF(ISNUMBER(B56),F53+B56,F53)</f>
        <v>11590</v>
      </c>
      <c r="G56" s="1">
        <f>IF(ISNUMBER(C56),G53+C56,G53)</f>
        <v>12300</v>
      </c>
      <c r="H56" s="1">
        <f>IF(ISNUMBER(D56),H53+D56,H53)</f>
        <v>20850</v>
      </c>
      <c r="I56" s="1">
        <f>IF(ISNUMBER(E56),I53+E56,I53)</f>
        <v>31854</v>
      </c>
    </row>
    <row r="57" spans="1:9" ht="30" customHeight="1">
      <c r="A57" s="78" t="s">
        <v>16</v>
      </c>
      <c r="B57" s="79">
        <f>SUM(B56:B56)</f>
        <v>1740</v>
      </c>
      <c r="C57" s="79">
        <f>SUM(C56:C56)</f>
        <v>2450</v>
      </c>
      <c r="D57" s="79">
        <f>SUM(D56:D56)</f>
        <v>2450</v>
      </c>
      <c r="E57" s="79">
        <f>SUM(E56:E56)</f>
        <v>2450</v>
      </c>
      <c r="F57" s="1">
        <f>F56</f>
        <v>11590</v>
      </c>
      <c r="G57" s="1">
        <f>G56</f>
        <v>12300</v>
      </c>
      <c r="H57" s="1">
        <f>H56</f>
        <v>20850</v>
      </c>
      <c r="I57" s="1">
        <f>I56</f>
        <v>31854</v>
      </c>
    </row>
    <row r="58" spans="1:8" ht="30" customHeight="1">
      <c r="A58" s="80" t="s">
        <v>38</v>
      </c>
      <c r="B58" s="81">
        <f>B11+B16+B21+B27+B42+B47+B53+B57</f>
        <v>11590</v>
      </c>
      <c r="C58" s="81">
        <f>C11+C16+C21+C27+C42+C47+C53+C57</f>
        <v>12300</v>
      </c>
      <c r="D58" s="81">
        <f>D11+D16+D21+D27+D42+D47+D53+D57</f>
        <v>20850</v>
      </c>
      <c r="E58" s="81">
        <f>E11+E16+E21+E27+E42+E47+E53+E57</f>
        <v>31854</v>
      </c>
      <c r="F58" s="82"/>
      <c r="G58" s="82"/>
      <c r="H58" s="83"/>
    </row>
    <row r="59" spans="1:9" ht="30" customHeight="1">
      <c r="A59" s="84" t="s">
        <v>39</v>
      </c>
      <c r="B59" s="85">
        <f>B5+B13+B18+B23+B29+B44+B49+B55</f>
        <v>0.06803083028083028</v>
      </c>
      <c r="C59" s="85">
        <f>C5+C13+C18+C23+C29+C44+C49+C55</f>
        <v>0.07258211233211233</v>
      </c>
      <c r="D59" s="85">
        <f>D5+D13+D18+D23+D29+D44+D49+D55</f>
        <v>0.11741578930422746</v>
      </c>
      <c r="E59" s="85">
        <f>E5+E13+E18+E23+E29+E44+E49+E55</f>
        <v>0.1777355067722306</v>
      </c>
      <c r="F59" s="11"/>
      <c r="G59" s="11"/>
      <c r="H59" s="11"/>
      <c r="I59" s="11"/>
    </row>
    <row r="60" spans="1:8" ht="30" customHeight="1">
      <c r="A60" s="84" t="s">
        <v>40</v>
      </c>
      <c r="B60" s="86">
        <v>3</v>
      </c>
      <c r="C60" s="86">
        <v>3</v>
      </c>
      <c r="D60" s="86">
        <v>5</v>
      </c>
      <c r="E60" s="86">
        <v>7</v>
      </c>
      <c r="F60" s="82"/>
      <c r="G60" s="82"/>
      <c r="H60" s="83"/>
    </row>
    <row r="61" spans="1:8" ht="30" customHeight="1">
      <c r="A61" s="4" t="s">
        <v>41</v>
      </c>
      <c r="B61" s="85">
        <f>B59+B60/24/12</f>
        <v>0.07844749694749695</v>
      </c>
      <c r="C61" s="85">
        <f>C59+C60/24/12</f>
        <v>0.082998778998779</v>
      </c>
      <c r="D61" s="85">
        <f>D59+D60/24/12</f>
        <v>0.13477690041533857</v>
      </c>
      <c r="E61" s="85">
        <f>E59+E60/24/12</f>
        <v>0.20204106232778615</v>
      </c>
      <c r="F61" s="82"/>
      <c r="G61" s="82"/>
      <c r="H61" s="83"/>
    </row>
    <row r="62" spans="1:8" ht="30" customHeight="1">
      <c r="A62" s="3" t="s">
        <v>42</v>
      </c>
      <c r="B62" s="87">
        <v>280</v>
      </c>
      <c r="C62" s="87">
        <v>280</v>
      </c>
      <c r="D62" s="87">
        <f>B62</f>
        <v>280</v>
      </c>
      <c r="E62" s="87">
        <f>B62</f>
        <v>280</v>
      </c>
      <c r="F62" s="82"/>
      <c r="G62" s="82"/>
      <c r="H62" s="83"/>
    </row>
    <row r="63" spans="1:8" ht="30" customHeight="1">
      <c r="A63" s="2" t="s">
        <v>43</v>
      </c>
      <c r="B63" s="88">
        <f>B58+B62</f>
        <v>11870</v>
      </c>
      <c r="C63" s="88">
        <f>C58+C62</f>
        <v>12580</v>
      </c>
      <c r="D63" s="88">
        <f>D58+D62</f>
        <v>21130</v>
      </c>
      <c r="E63" s="88">
        <f>E58+E62</f>
        <v>32134</v>
      </c>
      <c r="F63" s="82"/>
      <c r="G63" s="82"/>
      <c r="H63" s="83"/>
    </row>
    <row r="64" spans="1:8" ht="30" customHeight="1">
      <c r="A64" s="4" t="s">
        <v>44</v>
      </c>
      <c r="B64" s="85">
        <f>B61+B62/1000/7/24</f>
        <v>0.08011416361416361</v>
      </c>
      <c r="C64" s="85">
        <f>C61+C62/1000/7/24</f>
        <v>0.08466544566544566</v>
      </c>
      <c r="D64" s="85">
        <f>D61+D62/1000/7/24</f>
        <v>0.13644356708200525</v>
      </c>
      <c r="E64" s="85">
        <f>E61+E62/1000/7/24</f>
        <v>0.20370772899445283</v>
      </c>
      <c r="F64" s="82"/>
      <c r="G64" s="82"/>
      <c r="H64" s="83"/>
    </row>
    <row r="65" spans="1:5" ht="30" customHeight="1">
      <c r="A65" s="89"/>
      <c r="B65" s="90"/>
      <c r="C65" s="90"/>
      <c r="D65" s="90"/>
      <c r="E65" s="90"/>
    </row>
  </sheetData>
  <sheetProtection selectLockedCells="1" selectUnlockedCells="1"/>
  <mergeCells count="1">
    <mergeCell ref="F2:I2"/>
  </mergeCells>
  <printOptions/>
  <pageMargins left="0.7479166666666667" right="0.7479166666666667" top="0.7875" bottom="0.7875" header="0.5118055555555555" footer="0.5118055555555555"/>
  <pageSetup fitToHeight="2" fitToWidth="1" horizontalDpi="300" verticalDpi="300" orientation="portrait"/>
  <headerFooter alignWithMargins="0">
    <oddHeader>&amp;LBalanced TREC 2005 POR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20" zoomScaleNormal="120" workbookViewId="0" topLeftCell="A1">
      <selection activeCell="C4" sqref="C4"/>
    </sheetView>
  </sheetViews>
  <sheetFormatPr defaultColWidth="9.77734375" defaultRowHeight="15"/>
  <cols>
    <col min="1" max="2" width="0" style="0" hidden="1" customWidth="1"/>
    <col min="3" max="3" width="15.10546875" style="0" customWidth="1"/>
    <col min="4" max="4" width="13.4453125" style="0" customWidth="1"/>
    <col min="5" max="5" width="25.6640625" style="0" customWidth="1"/>
    <col min="6" max="6" width="57.88671875" style="0" customWidth="1"/>
    <col min="7" max="16384" width="9.6640625" style="0" customWidth="1"/>
  </cols>
  <sheetData>
    <row r="1" spans="3:5" ht="33" customHeight="1">
      <c r="C1" s="91" t="s">
        <v>45</v>
      </c>
      <c r="D1" s="91"/>
      <c r="E1" s="91"/>
    </row>
    <row r="2" spans="3:5" ht="27" customHeight="1">
      <c r="C2" s="92" t="s">
        <v>46</v>
      </c>
      <c r="D2" s="92"/>
      <c r="E2" s="92"/>
    </row>
    <row r="3" spans="3:5" ht="48.75" customHeight="1">
      <c r="C3" s="92" t="s">
        <v>47</v>
      </c>
      <c r="D3" s="92"/>
      <c r="E3" s="92"/>
    </row>
    <row r="4" spans="3:5" ht="48" customHeight="1">
      <c r="C4" s="92" t="s">
        <v>48</v>
      </c>
      <c r="D4" s="92"/>
      <c r="E4" s="92"/>
    </row>
    <row r="5" spans="3:5" ht="40.5" customHeight="1">
      <c r="C5" s="93" t="s">
        <v>49</v>
      </c>
      <c r="D5" s="93"/>
      <c r="E5" s="93"/>
    </row>
    <row r="8" spans="3:5" ht="16.5">
      <c r="C8" s="94" t="s">
        <v>50</v>
      </c>
      <c r="D8" s="94" t="s">
        <v>51</v>
      </c>
      <c r="E8" s="95"/>
    </row>
    <row r="9" spans="3:5" ht="16.5">
      <c r="C9" s="96"/>
      <c r="D9" s="94" t="s">
        <v>52</v>
      </c>
      <c r="E9" s="97"/>
    </row>
    <row r="10" spans="1:6" ht="16.5">
      <c r="A10" s="96">
        <v>85</v>
      </c>
      <c r="B10" s="97">
        <v>220</v>
      </c>
      <c r="C10" s="98" t="str">
        <f>A10&amp;"°"</f>
        <v>85°</v>
      </c>
      <c r="D10" s="98" t="str">
        <f>B10&amp;"m"</f>
        <v>220m</v>
      </c>
      <c r="F10" s="99" t="s">
        <v>53</v>
      </c>
    </row>
    <row r="11" spans="1:6" ht="16.5">
      <c r="A11" s="96">
        <v>213</v>
      </c>
      <c r="B11" s="97">
        <v>63</v>
      </c>
      <c r="C11" s="98" t="str">
        <f>A11&amp;"°"</f>
        <v>213°</v>
      </c>
      <c r="D11" s="98" t="str">
        <f>B11&amp;"m"</f>
        <v>63m</v>
      </c>
      <c r="E11" s="99"/>
      <c r="F11" t="s">
        <v>54</v>
      </c>
    </row>
    <row r="12" spans="1:6" ht="16.5">
      <c r="A12" s="96">
        <v>130</v>
      </c>
      <c r="B12" s="97">
        <v>178</v>
      </c>
      <c r="C12" s="98" t="str">
        <f>A12&amp;"°"</f>
        <v>130°</v>
      </c>
      <c r="D12" s="98" t="str">
        <f>B12&amp;"m"</f>
        <v>178m</v>
      </c>
      <c r="E12" s="99"/>
      <c r="F12" t="s">
        <v>55</v>
      </c>
    </row>
    <row r="13" spans="1:6" ht="16.5">
      <c r="A13" s="96">
        <v>258</v>
      </c>
      <c r="B13" s="97">
        <v>126</v>
      </c>
      <c r="C13" s="98" t="str">
        <f>A13&amp;"°"</f>
        <v>258°</v>
      </c>
      <c r="D13" s="98" t="str">
        <f>B13&amp;"m"</f>
        <v>126m</v>
      </c>
      <c r="E13" s="99"/>
      <c r="F13" t="s">
        <v>56</v>
      </c>
    </row>
    <row r="14" spans="1:6" ht="16.5">
      <c r="A14" s="96">
        <v>170</v>
      </c>
      <c r="B14" s="97">
        <v>231</v>
      </c>
      <c r="C14" s="98" t="str">
        <f>A14&amp;"°"</f>
        <v>170°</v>
      </c>
      <c r="D14" s="98" t="str">
        <f>B14&amp;"m"</f>
        <v>231m</v>
      </c>
      <c r="E14" s="99"/>
      <c r="F14" t="s">
        <v>57</v>
      </c>
    </row>
    <row r="15" spans="1:6" ht="16.5">
      <c r="A15" s="96">
        <v>60</v>
      </c>
      <c r="B15" s="96">
        <v>117</v>
      </c>
      <c r="C15" s="98" t="str">
        <f>A15&amp;"°"</f>
        <v>60°</v>
      </c>
      <c r="D15" s="98" t="str">
        <f>B15&amp;"m"</f>
        <v>117m</v>
      </c>
      <c r="E15" s="99"/>
      <c r="F15" t="s">
        <v>58</v>
      </c>
    </row>
    <row r="16" spans="1:5" ht="16.5">
      <c r="A16" s="96">
        <v>100</v>
      </c>
      <c r="B16" s="96">
        <v>37</v>
      </c>
      <c r="C16" s="98" t="str">
        <f>A16&amp;"°"</f>
        <v>100°</v>
      </c>
      <c r="D16" s="98" t="str">
        <f>B16&amp;"m"</f>
        <v>37m</v>
      </c>
      <c r="E16" s="99"/>
    </row>
    <row r="17" spans="1:6" ht="16.5">
      <c r="A17" s="96">
        <v>168</v>
      </c>
      <c r="B17" s="96">
        <v>94</v>
      </c>
      <c r="C17" s="98" t="str">
        <f>A17&amp;"°"</f>
        <v>168°</v>
      </c>
      <c r="D17" s="98" t="str">
        <f>B17&amp;"m"</f>
        <v>94m</v>
      </c>
      <c r="E17" s="99"/>
      <c r="F17" t="s">
        <v>59</v>
      </c>
    </row>
    <row r="18" spans="1:6" ht="16.5">
      <c r="A18" s="96">
        <v>80</v>
      </c>
      <c r="B18" s="96">
        <v>55</v>
      </c>
      <c r="C18" s="98" t="str">
        <f>A18&amp;"°"</f>
        <v>80°</v>
      </c>
      <c r="D18" s="98" t="str">
        <f>B18&amp;"m"</f>
        <v>55m</v>
      </c>
      <c r="E18" s="99"/>
      <c r="F18" t="s">
        <v>60</v>
      </c>
    </row>
    <row r="19" spans="1:6" ht="16.5">
      <c r="A19" s="96">
        <v>323</v>
      </c>
      <c r="B19" s="96">
        <v>30</v>
      </c>
      <c r="C19" s="98" t="str">
        <f>A19&amp;"°"</f>
        <v>323°</v>
      </c>
      <c r="D19" s="98" t="str">
        <f>B19&amp;"m"</f>
        <v>30m</v>
      </c>
      <c r="E19" s="99"/>
      <c r="F19" t="s">
        <v>61</v>
      </c>
    </row>
    <row r="20" spans="1:6" ht="16.5">
      <c r="A20" s="96">
        <v>15</v>
      </c>
      <c r="B20" s="96">
        <v>158</v>
      </c>
      <c r="C20" s="98" t="str">
        <f>A20&amp;"°"</f>
        <v>15°</v>
      </c>
      <c r="D20" s="98" t="str">
        <f>B20&amp;"m"</f>
        <v>158m</v>
      </c>
      <c r="E20" s="99"/>
      <c r="F20" t="s">
        <v>59</v>
      </c>
    </row>
    <row r="21" spans="1:6" ht="16.5">
      <c r="A21" s="96">
        <v>65</v>
      </c>
      <c r="B21" s="96">
        <v>20</v>
      </c>
      <c r="C21" s="98" t="str">
        <f>A21&amp;"°"</f>
        <v>65°</v>
      </c>
      <c r="D21" s="98" t="str">
        <f>B21&amp;"m"</f>
        <v>20m</v>
      </c>
      <c r="E21" s="99"/>
      <c r="F21" t="s">
        <v>62</v>
      </c>
    </row>
    <row r="22" spans="3:5" ht="16.5">
      <c r="C22" s="100" t="s">
        <v>63</v>
      </c>
      <c r="D22" s="94">
        <f>SUM(B10:B21)</f>
        <v>1329</v>
      </c>
      <c r="E22" s="99"/>
    </row>
  </sheetData>
  <sheetProtection selectLockedCells="1" selectUnlockedCells="1"/>
  <mergeCells count="5">
    <mergeCell ref="C1:E1"/>
    <mergeCell ref="C2:E2"/>
    <mergeCell ref="C3:E3"/>
    <mergeCell ref="C4:E4"/>
    <mergeCell ref="C5:E5"/>
  </mergeCells>
  <printOptions/>
  <pageMargins left="1.96875" right="0.7875" top="1.575" bottom="1.025" header="0.5118055555555555" footer="0.7875"/>
  <pageSetup horizontalDpi="300" verticalDpi="300" orientation="portrait" paperSize="9"/>
  <headerFooter alignWithMargins="0"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120" zoomScaleNormal="120" workbookViewId="0" topLeftCell="A8">
      <selection activeCell="A14" sqref="A14"/>
    </sheetView>
  </sheetViews>
  <sheetFormatPr defaultColWidth="8.88671875" defaultRowHeight="15"/>
  <cols>
    <col min="1" max="1" width="28.77734375" style="101" customWidth="1"/>
    <col min="2" max="2" width="45.10546875" style="101" customWidth="1"/>
    <col min="3" max="3" width="15.99609375" style="101" customWidth="1"/>
    <col min="4" max="4" width="20.5546875" style="101" customWidth="1"/>
    <col min="5" max="5" width="14.3359375" style="101" customWidth="1"/>
    <col min="6" max="6" width="13.4453125" style="101" customWidth="1"/>
    <col min="7" max="16384" width="8.88671875" style="101" customWidth="1"/>
  </cols>
  <sheetData>
    <row r="1" spans="1:3" ht="54" customHeight="1">
      <c r="A1" s="102" t="s">
        <v>64</v>
      </c>
      <c r="B1" s="102"/>
      <c r="C1" s="103"/>
    </row>
    <row r="2" spans="1:4" ht="49.5" customHeight="1">
      <c r="A2" s="104" t="s">
        <v>65</v>
      </c>
      <c r="B2" s="105" t="s">
        <v>66</v>
      </c>
      <c r="C2" s="106"/>
      <c r="D2" s="94"/>
    </row>
    <row r="3" spans="1:4" ht="49.5" customHeight="1">
      <c r="A3" s="104" t="s">
        <v>67</v>
      </c>
      <c r="B3" s="105" t="s">
        <v>66</v>
      </c>
      <c r="C3" s="106"/>
      <c r="D3" s="94"/>
    </row>
    <row r="4" spans="1:4" ht="15" customHeight="1">
      <c r="A4" s="104"/>
      <c r="B4" s="105"/>
      <c r="C4" s="107"/>
      <c r="D4" s="94"/>
    </row>
    <row r="5" spans="1:4" ht="34.5" customHeight="1">
      <c r="A5" s="108" t="s">
        <v>68</v>
      </c>
      <c r="B5" s="108"/>
      <c r="C5" s="108"/>
      <c r="D5" s="94"/>
    </row>
    <row r="6" spans="1:4" ht="48" customHeight="1">
      <c r="A6" s="109" t="s">
        <v>69</v>
      </c>
      <c r="B6" s="109"/>
      <c r="C6" s="109"/>
      <c r="D6" s="94"/>
    </row>
    <row r="7" spans="1:3" ht="41.25" customHeight="1">
      <c r="A7" s="109" t="s">
        <v>70</v>
      </c>
      <c r="B7" s="109"/>
      <c r="C7" s="109"/>
    </row>
    <row r="8" spans="1:6" ht="22.5" customHeight="1">
      <c r="A8" s="110" t="s">
        <v>71</v>
      </c>
      <c r="B8" s="111" t="s">
        <v>72</v>
      </c>
      <c r="C8" s="107" t="s">
        <v>73</v>
      </c>
      <c r="D8" s="94" t="s">
        <v>74</v>
      </c>
      <c r="E8" s="94"/>
      <c r="F8" s="95"/>
    </row>
    <row r="9" spans="1:5" ht="65.25" customHeight="1">
      <c r="A9" s="112" t="s">
        <v>75</v>
      </c>
      <c r="B9" s="113" t="s">
        <v>76</v>
      </c>
      <c r="C9" s="114" t="s">
        <v>77</v>
      </c>
      <c r="D9" s="115" t="s">
        <v>78</v>
      </c>
      <c r="E9" s="97"/>
    </row>
    <row r="10" spans="1:5" ht="65.25" customHeight="1">
      <c r="A10" s="112" t="s">
        <v>79</v>
      </c>
      <c r="B10" s="116" t="s">
        <v>80</v>
      </c>
      <c r="C10" s="114" t="s">
        <v>81</v>
      </c>
      <c r="D10" s="115" t="s">
        <v>82</v>
      </c>
      <c r="E10" s="97"/>
    </row>
    <row r="11" spans="1:5" ht="65.25" customHeight="1">
      <c r="A11" s="112" t="s">
        <v>83</v>
      </c>
      <c r="B11" s="116" t="s">
        <v>84</v>
      </c>
      <c r="C11" s="114" t="s">
        <v>85</v>
      </c>
      <c r="D11" s="115" t="s">
        <v>86</v>
      </c>
      <c r="E11" s="97"/>
    </row>
    <row r="12" spans="1:5" ht="65.25" customHeight="1">
      <c r="A12" s="112" t="s">
        <v>87</v>
      </c>
      <c r="B12" s="116" t="s">
        <v>88</v>
      </c>
      <c r="C12" s="114" t="s">
        <v>89</v>
      </c>
      <c r="D12" s="115" t="s">
        <v>90</v>
      </c>
      <c r="E12" s="97"/>
    </row>
    <row r="13" spans="1:5" ht="64.5" customHeight="1">
      <c r="A13" s="112" t="s">
        <v>91</v>
      </c>
      <c r="B13" s="116" t="s">
        <v>92</v>
      </c>
      <c r="C13" s="114" t="s">
        <v>93</v>
      </c>
      <c r="D13" s="115" t="s">
        <v>94</v>
      </c>
      <c r="E13" s="97"/>
    </row>
    <row r="14" spans="1:5" ht="64.5" customHeight="1">
      <c r="A14" s="112" t="s">
        <v>95</v>
      </c>
      <c r="B14" s="116" t="s">
        <v>96</v>
      </c>
      <c r="C14" s="114" t="s">
        <v>97</v>
      </c>
      <c r="D14" s="115" t="s">
        <v>98</v>
      </c>
      <c r="E14" s="97"/>
    </row>
    <row r="15" spans="1:5" ht="64.5" customHeight="1">
      <c r="A15" s="117"/>
      <c r="B15" s="118"/>
      <c r="C15" s="119"/>
      <c r="D15" s="120"/>
      <c r="E15" s="97"/>
    </row>
    <row r="16" spans="1:5" ht="84.75" customHeight="1">
      <c r="A16" s="116"/>
      <c r="B16" s="116"/>
      <c r="C16" s="116"/>
      <c r="D16" s="121" t="s">
        <v>63</v>
      </c>
      <c r="E16" s="97">
        <f>SUM(E9:E15)-90</f>
        <v>-90</v>
      </c>
    </row>
  </sheetData>
  <sheetProtection selectLockedCells="1" selectUnlockedCells="1"/>
  <mergeCells count="5">
    <mergeCell ref="A1:B1"/>
    <mergeCell ref="A5:C5"/>
    <mergeCell ref="A6:C6"/>
    <mergeCell ref="A7:C7"/>
    <mergeCell ref="A16:C16"/>
  </mergeCells>
  <hyperlinks>
    <hyperlink ref="C9" r:id="rId1" display="TQ10214817"/>
    <hyperlink ref="C10" r:id="rId2" display="TQ10204918"/>
    <hyperlink ref="C11" r:id="rId3" display="TQ11675038"/>
    <hyperlink ref="C12" r:id="rId4" display="TQ1105448107"/>
    <hyperlink ref="C13" r:id="rId5" display="TQ11444971"/>
    <hyperlink ref="C14" r:id="rId6" display="TQ09914854"/>
  </hyperlink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workbookViewId="0" topLeftCell="A1">
      <selection activeCell="C11" sqref="C11"/>
    </sheetView>
  </sheetViews>
  <sheetFormatPr defaultColWidth="8.88671875" defaultRowHeight="15"/>
  <cols>
    <col min="1" max="1" width="42.5546875" style="0" customWidth="1"/>
    <col min="2" max="5" width="4.6640625" style="0" customWidth="1"/>
    <col min="6" max="6" width="11.88671875" style="0" customWidth="1"/>
    <col min="7" max="7" width="4.77734375" style="0" customWidth="1"/>
    <col min="9" max="9" width="39.21484375" style="0" customWidth="1"/>
  </cols>
  <sheetData>
    <row r="1" spans="1:9" ht="28.5">
      <c r="A1" s="122" t="s">
        <v>99</v>
      </c>
      <c r="B1" s="122" t="s">
        <v>100</v>
      </c>
      <c r="C1" s="5" t="s">
        <v>101</v>
      </c>
      <c r="D1" s="5" t="s">
        <v>102</v>
      </c>
      <c r="E1" s="5" t="s">
        <v>103</v>
      </c>
      <c r="F1" s="5" t="s">
        <v>73</v>
      </c>
      <c r="G1" s="5" t="s">
        <v>104</v>
      </c>
      <c r="H1" s="5" t="s">
        <v>105</v>
      </c>
      <c r="I1" s="5" t="s">
        <v>106</v>
      </c>
    </row>
    <row r="2" spans="1:9" ht="15">
      <c r="A2" s="122"/>
      <c r="B2" s="5" t="s">
        <v>107</v>
      </c>
      <c r="C2" s="5" t="s">
        <v>108</v>
      </c>
      <c r="D2" s="5" t="s">
        <v>108</v>
      </c>
      <c r="E2" s="5" t="s">
        <v>108</v>
      </c>
      <c r="F2" s="5"/>
      <c r="G2" s="5"/>
      <c r="H2" s="5"/>
      <c r="I2" s="5"/>
    </row>
    <row r="3" spans="1:9" ht="19.5" customHeight="1">
      <c r="A3" s="1" t="s">
        <v>109</v>
      </c>
      <c r="B3" s="123" t="s">
        <v>110</v>
      </c>
      <c r="C3" s="5"/>
      <c r="D3" s="5"/>
      <c r="E3" s="5"/>
      <c r="F3" s="124" t="s">
        <v>111</v>
      </c>
      <c r="G3" s="5"/>
      <c r="H3" s="125" t="s">
        <v>112</v>
      </c>
      <c r="I3" s="125" t="s">
        <v>113</v>
      </c>
    </row>
    <row r="4" spans="1:9" ht="19.5" customHeight="1">
      <c r="A4" s="1" t="s">
        <v>114</v>
      </c>
      <c r="B4" s="123" t="s">
        <v>110</v>
      </c>
      <c r="C4" s="123" t="s">
        <v>110</v>
      </c>
      <c r="D4" s="123" t="s">
        <v>110</v>
      </c>
      <c r="E4" s="123" t="s">
        <v>110</v>
      </c>
      <c r="F4" s="124" t="s">
        <v>115</v>
      </c>
      <c r="G4" s="98"/>
      <c r="H4" t="s">
        <v>116</v>
      </c>
      <c r="I4" s="125" t="s">
        <v>117</v>
      </c>
    </row>
    <row r="5" spans="1:9" ht="19.5" customHeight="1">
      <c r="A5" s="1" t="s">
        <v>118</v>
      </c>
      <c r="B5" s="1"/>
      <c r="C5" s="123"/>
      <c r="D5" s="123" t="s">
        <v>110</v>
      </c>
      <c r="E5" s="123" t="s">
        <v>110</v>
      </c>
      <c r="F5" s="124" t="s">
        <v>119</v>
      </c>
      <c r="G5" s="98"/>
      <c r="H5" t="s">
        <v>120</v>
      </c>
      <c r="I5" s="125" t="s">
        <v>121</v>
      </c>
    </row>
    <row r="6" spans="1:9" ht="19.5" customHeight="1">
      <c r="A6" s="1" t="s">
        <v>122</v>
      </c>
      <c r="B6" s="1"/>
      <c r="C6" s="123"/>
      <c r="D6" s="123" t="s">
        <v>110</v>
      </c>
      <c r="E6" s="123" t="s">
        <v>110</v>
      </c>
      <c r="F6" s="124" t="s">
        <v>123</v>
      </c>
      <c r="G6" s="98"/>
      <c r="H6" t="s">
        <v>120</v>
      </c>
      <c r="I6" s="1" t="s">
        <v>124</v>
      </c>
    </row>
    <row r="7" spans="1:9" ht="19.5" customHeight="1">
      <c r="A7" t="s">
        <v>125</v>
      </c>
      <c r="C7" s="123"/>
      <c r="D7" s="123" t="s">
        <v>110</v>
      </c>
      <c r="E7" s="123"/>
      <c r="F7" s="124" t="s">
        <v>126</v>
      </c>
      <c r="G7" s="98"/>
      <c r="H7" s="125" t="s">
        <v>120</v>
      </c>
      <c r="I7" s="1" t="s">
        <v>127</v>
      </c>
    </row>
    <row r="8" spans="1:9" ht="19.5" customHeight="1">
      <c r="A8" t="s">
        <v>128</v>
      </c>
      <c r="B8" s="123"/>
      <c r="C8" s="123" t="s">
        <v>129</v>
      </c>
      <c r="D8" s="123" t="s">
        <v>110</v>
      </c>
      <c r="E8" s="123" t="s">
        <v>110</v>
      </c>
      <c r="F8" s="124" t="s">
        <v>130</v>
      </c>
      <c r="G8" s="98"/>
      <c r="H8" s="125" t="s">
        <v>131</v>
      </c>
      <c r="I8" s="1" t="s">
        <v>132</v>
      </c>
    </row>
    <row r="9" spans="1:9" ht="16.5" customHeight="1">
      <c r="A9" t="s">
        <v>133</v>
      </c>
      <c r="C9" s="123" t="s">
        <v>110</v>
      </c>
      <c r="D9" s="123" t="s">
        <v>110</v>
      </c>
      <c r="E9" s="123" t="s">
        <v>110</v>
      </c>
      <c r="F9" s="124" t="s">
        <v>134</v>
      </c>
      <c r="G9" s="126"/>
      <c r="I9" s="1" t="s">
        <v>135</v>
      </c>
    </row>
    <row r="10" spans="1:9" ht="19.5" customHeight="1">
      <c r="A10" t="s">
        <v>136</v>
      </c>
      <c r="B10" s="123"/>
      <c r="C10" s="127" t="s">
        <v>137</v>
      </c>
      <c r="D10" s="123"/>
      <c r="E10" s="123"/>
      <c r="F10" s="124" t="s">
        <v>138</v>
      </c>
      <c r="G10" s="98"/>
      <c r="H10" t="s">
        <v>112</v>
      </c>
      <c r="I10" s="1"/>
    </row>
    <row r="11" spans="1:9" ht="18" customHeight="1">
      <c r="A11" s="128" t="s">
        <v>139</v>
      </c>
      <c r="B11" s="129">
        <v>2</v>
      </c>
      <c r="C11" s="98">
        <v>4</v>
      </c>
      <c r="D11" s="98">
        <v>6</v>
      </c>
      <c r="E11" s="98">
        <v>5</v>
      </c>
      <c r="F11" s="98"/>
      <c r="G11" s="130"/>
      <c r="I11" s="1"/>
    </row>
    <row r="12" spans="3:9" ht="17.25" customHeight="1">
      <c r="C12" s="123" t="s">
        <v>110</v>
      </c>
      <c r="D12" s="131" t="s">
        <v>140</v>
      </c>
      <c r="E12" s="131"/>
      <c r="F12" s="131"/>
      <c r="I12" s="1"/>
    </row>
    <row r="13" spans="3:6" ht="17.25" customHeight="1">
      <c r="C13" s="123" t="s">
        <v>129</v>
      </c>
      <c r="D13" s="132" t="s">
        <v>141</v>
      </c>
      <c r="E13" s="132"/>
      <c r="F13" s="132"/>
    </row>
    <row r="16" spans="3:5" ht="17.25">
      <c r="C16" s="133"/>
      <c r="D16" s="133"/>
      <c r="E16" s="133"/>
    </row>
    <row r="17" spans="3:5" ht="17.25">
      <c r="C17" s="133"/>
      <c r="D17" s="133"/>
      <c r="E17" s="133"/>
    </row>
    <row r="18" spans="3:5" ht="17.25">
      <c r="C18" s="133"/>
      <c r="D18" s="133"/>
      <c r="E18" s="133"/>
    </row>
    <row r="19" spans="3:5" ht="17.25">
      <c r="C19" s="133"/>
      <c r="D19" s="133"/>
      <c r="E19" s="133"/>
    </row>
    <row r="20" spans="3:5" ht="17.25">
      <c r="C20" s="133"/>
      <c r="D20" s="133"/>
      <c r="E20" s="133"/>
    </row>
    <row r="21" spans="3:5" ht="17.25">
      <c r="C21" s="133"/>
      <c r="D21" s="133"/>
      <c r="E21" s="133"/>
    </row>
    <row r="22" spans="3:5" ht="17.25">
      <c r="C22" s="133"/>
      <c r="D22" s="133"/>
      <c r="E22" s="133"/>
    </row>
    <row r="23" spans="3:5" ht="17.25">
      <c r="C23" s="133"/>
      <c r="D23" s="133"/>
      <c r="E23" s="133"/>
    </row>
    <row r="24" spans="3:5" ht="17.25">
      <c r="C24" s="133"/>
      <c r="D24" s="133"/>
      <c r="E24" s="133"/>
    </row>
    <row r="25" spans="3:5" ht="17.25">
      <c r="C25" s="133"/>
      <c r="D25" s="133"/>
      <c r="E25" s="133"/>
    </row>
    <row r="26" spans="3:5" ht="17.25">
      <c r="C26" s="133"/>
      <c r="D26" s="133"/>
      <c r="E26" s="133"/>
    </row>
    <row r="27" spans="3:5" ht="17.25">
      <c r="C27" s="133"/>
      <c r="D27" s="133"/>
      <c r="E27" s="133"/>
    </row>
    <row r="28" spans="3:5" ht="17.25">
      <c r="C28" s="133"/>
      <c r="D28" s="133"/>
      <c r="E28" s="133"/>
    </row>
    <row r="29" spans="3:5" ht="17.25">
      <c r="C29" s="133"/>
      <c r="D29" s="133"/>
      <c r="E29" s="133"/>
    </row>
    <row r="30" spans="3:5" ht="17.25">
      <c r="C30" s="133"/>
      <c r="D30" s="133"/>
      <c r="E30" s="133"/>
    </row>
    <row r="31" spans="3:5" ht="17.25">
      <c r="C31" s="133"/>
      <c r="D31" s="133"/>
      <c r="E31" s="133"/>
    </row>
  </sheetData>
  <sheetProtection selectLockedCells="1" selectUnlockedCells="1"/>
  <mergeCells count="2">
    <mergeCell ref="D12:F12"/>
    <mergeCell ref="D13:F13"/>
  </mergeCells>
  <hyperlinks>
    <hyperlink ref="F3" r:id="rId1" display="TQ16165303"/>
    <hyperlink ref="F4" r:id="rId2" display="TQ16075233"/>
    <hyperlink ref="F5" r:id="rId3" display="TQ15245090"/>
    <hyperlink ref="F6" r:id="rId4" display="TQ14135043"/>
    <hyperlink ref="F7" r:id="rId5" display="TQ12745038"/>
    <hyperlink ref="F8" r:id="rId6" display="TQ14765195"/>
    <hyperlink ref="F9" r:id="rId7" display="TQ16025398"/>
    <hyperlink ref="F10" r:id="rId8" display="TQ16475395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="120" zoomScaleNormal="120" workbookViewId="0" topLeftCell="A4">
      <selection activeCell="A1" sqref="A1"/>
    </sheetView>
  </sheetViews>
  <sheetFormatPr defaultColWidth="9.77734375" defaultRowHeight="15"/>
  <cols>
    <col min="1" max="1" width="23.10546875" style="0" customWidth="1"/>
    <col min="2" max="5" width="4.21484375" style="0" customWidth="1"/>
    <col min="6" max="6" width="74.99609375" style="0" customWidth="1"/>
    <col min="7" max="16384" width="9.6640625" style="0" customWidth="1"/>
  </cols>
  <sheetData>
    <row r="1" spans="1:6" ht="61.5" customHeight="1">
      <c r="A1" s="122" t="s">
        <v>142</v>
      </c>
      <c r="B1" s="122" t="s">
        <v>143</v>
      </c>
      <c r="C1" s="122" t="str">
        <f>Route!B3</f>
        <v>Level 1 Novice</v>
      </c>
      <c r="D1" s="122" t="str">
        <f>Route!D3</f>
        <v>Level 2</v>
      </c>
      <c r="E1" s="122" t="str">
        <f>Route!E3</f>
        <v>Level 3</v>
      </c>
      <c r="F1" s="122" t="s">
        <v>144</v>
      </c>
    </row>
    <row r="2" spans="1:6" ht="56.25" customHeight="1">
      <c r="A2" t="str">
        <f>Route!A6</f>
        <v>Start: West side of Mole bridge at Swanworth</v>
      </c>
      <c r="B2" s="124" t="s">
        <v>145</v>
      </c>
      <c r="C2" s="134" t="s">
        <v>146</v>
      </c>
      <c r="D2" s="124" t="str">
        <f>C2</f>
        <v>CP1</v>
      </c>
      <c r="E2" s="124" t="str">
        <f>C2</f>
        <v>CP1</v>
      </c>
      <c r="F2" t="s">
        <v>147</v>
      </c>
    </row>
    <row r="3" spans="1:6" ht="56.25" customHeight="1">
      <c r="A3" t="str">
        <f>Route!A10</f>
        <v>BW106 at Denbies Farm CP L2/L3</v>
      </c>
      <c r="B3" s="124" t="s">
        <v>145</v>
      </c>
      <c r="C3" s="124"/>
      <c r="D3" s="134" t="s">
        <v>148</v>
      </c>
      <c r="E3" s="134" t="s">
        <v>148</v>
      </c>
      <c r="F3" t="s">
        <v>149</v>
      </c>
    </row>
    <row r="4" spans="1:6" ht="56.25" customHeight="1">
      <c r="A4" t="str">
        <f>Route!A20</f>
        <v>White Down Road CP L3</v>
      </c>
      <c r="B4" s="124" t="s">
        <v>145</v>
      </c>
      <c r="C4" s="124"/>
      <c r="D4" s="124"/>
      <c r="E4" s="134" t="s">
        <v>150</v>
      </c>
      <c r="F4" t="s">
        <v>151</v>
      </c>
    </row>
    <row r="5" spans="1:6" ht="56.25" customHeight="1">
      <c r="A5" t="str">
        <f>Route!A26</f>
        <v>Bottom of drive to Haneys CP L3</v>
      </c>
      <c r="B5" s="124" t="s">
        <v>145</v>
      </c>
      <c r="C5" s="124"/>
      <c r="D5" s="124"/>
      <c r="E5" s="134" t="s">
        <v>152</v>
      </c>
      <c r="F5" t="s">
        <v>153</v>
      </c>
    </row>
    <row r="6" spans="1:6" ht="56.25" customHeight="1">
      <c r="A6" t="str">
        <f>Route!A41</f>
        <v>Stoneyrock Lane car park CP L2/L3</v>
      </c>
      <c r="B6" s="124" t="s">
        <v>145</v>
      </c>
      <c r="C6" s="124"/>
      <c r="D6" s="134" t="s">
        <v>150</v>
      </c>
      <c r="E6" s="134" t="s">
        <v>154</v>
      </c>
      <c r="F6" t="s">
        <v>155</v>
      </c>
    </row>
    <row r="7" spans="1:6" ht="56.25" customHeight="1">
      <c r="A7" t="str">
        <f>Route!A46</f>
        <v>Bagden Farm CP L1/L2/L3</v>
      </c>
      <c r="B7" s="124" t="s">
        <v>145</v>
      </c>
      <c r="C7" s="134" t="s">
        <v>148</v>
      </c>
      <c r="D7" s="134" t="s">
        <v>152</v>
      </c>
      <c r="E7" s="134" t="s">
        <v>156</v>
      </c>
      <c r="F7" t="s">
        <v>157</v>
      </c>
    </row>
    <row r="8" spans="1:6" ht="56.25" customHeight="1">
      <c r="A8" t="str">
        <f>Route!A52</f>
        <v>Norbury, west of sawmill CP L1/L2/L3</v>
      </c>
      <c r="B8" s="124" t="s">
        <v>145</v>
      </c>
      <c r="C8" s="134" t="s">
        <v>150</v>
      </c>
      <c r="D8" s="134" t="s">
        <v>154</v>
      </c>
      <c r="E8" s="134" t="s">
        <v>158</v>
      </c>
      <c r="F8" t="s">
        <v>159</v>
      </c>
    </row>
    <row r="9" spans="1:6" ht="56.25" customHeight="1">
      <c r="A9" t="str">
        <f>Route!A56</f>
        <v>Swanworth Farm (picnic site entrance) CPF</v>
      </c>
      <c r="B9" s="124" t="s">
        <v>145</v>
      </c>
      <c r="C9" s="134" t="s">
        <v>160</v>
      </c>
      <c r="D9" s="134" t="s">
        <v>161</v>
      </c>
      <c r="E9" s="134" t="s">
        <v>162</v>
      </c>
      <c r="F9" t="s">
        <v>163</v>
      </c>
    </row>
  </sheetData>
  <sheetProtection selectLockedCells="1" selectUnlockedCells="1"/>
  <hyperlinks>
    <hyperlink ref="B2" r:id="rId1" display="Link"/>
    <hyperlink ref="B3" r:id="rId2" display="Link"/>
    <hyperlink ref="B4" r:id="rId3" display="Link"/>
    <hyperlink ref="B5" r:id="rId4" display="Link"/>
    <hyperlink ref="B6" r:id="rId5" display="Link"/>
    <hyperlink ref="B7" r:id="rId6" display="Link"/>
    <hyperlink ref="B8" r:id="rId7" display="Link"/>
    <hyperlink ref="B9" r:id="rId8" display="Link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="120" zoomScaleNormal="120" workbookViewId="0" topLeftCell="A1">
      <selection activeCell="F13" sqref="F13"/>
    </sheetView>
  </sheetViews>
  <sheetFormatPr defaultColWidth="9.77734375" defaultRowHeight="15"/>
  <cols>
    <col min="1" max="1" width="7.5546875" style="0" customWidth="1"/>
    <col min="2" max="2" width="9.88671875" style="135" customWidth="1"/>
    <col min="3" max="3" width="40.99609375" style="0" customWidth="1"/>
    <col min="4" max="4" width="6.99609375" style="0" customWidth="1"/>
    <col min="5" max="5" width="9.6640625" style="0" customWidth="1"/>
    <col min="6" max="6" width="7.6640625" style="0" customWidth="1"/>
    <col min="7" max="7" width="8.3359375" style="0" customWidth="1"/>
    <col min="8" max="16384" width="9.6640625" style="0" customWidth="1"/>
  </cols>
  <sheetData>
    <row r="1" spans="1:6" ht="23.25" customHeight="1">
      <c r="A1" s="122" t="s">
        <v>6</v>
      </c>
      <c r="B1" s="136"/>
      <c r="D1" s="122" t="s">
        <v>7</v>
      </c>
      <c r="F1" s="122" t="s">
        <v>164</v>
      </c>
    </row>
    <row r="2" spans="1:6" ht="18.75" customHeight="1">
      <c r="A2" s="122" t="s">
        <v>165</v>
      </c>
      <c r="B2" s="136"/>
      <c r="D2" s="122" t="s">
        <v>166</v>
      </c>
      <c r="F2" s="122" t="s">
        <v>167</v>
      </c>
    </row>
    <row r="3" spans="1:5" ht="18.75" customHeight="1">
      <c r="A3">
        <v>2</v>
      </c>
      <c r="B3" s="135">
        <v>38.9</v>
      </c>
      <c r="C3" t="s">
        <v>168</v>
      </c>
      <c r="E3" s="135"/>
    </row>
    <row r="4" spans="1:7" ht="15">
      <c r="A4">
        <v>21</v>
      </c>
      <c r="B4" s="135">
        <v>100.2</v>
      </c>
      <c r="C4" t="s">
        <v>169</v>
      </c>
      <c r="D4">
        <v>20</v>
      </c>
      <c r="E4" s="135">
        <v>100.2</v>
      </c>
      <c r="F4">
        <v>20</v>
      </c>
      <c r="G4" s="135">
        <v>100.2</v>
      </c>
    </row>
    <row r="5" spans="1:7" ht="15">
      <c r="A5">
        <v>60</v>
      </c>
      <c r="B5" s="135">
        <v>164.2</v>
      </c>
      <c r="C5" t="s">
        <v>170</v>
      </c>
      <c r="E5" s="135"/>
      <c r="G5" s="135"/>
    </row>
    <row r="6" spans="1:7" ht="15">
      <c r="A6">
        <v>79</v>
      </c>
      <c r="B6" s="135">
        <v>182.7</v>
      </c>
      <c r="C6" t="s">
        <v>171</v>
      </c>
      <c r="E6" s="135"/>
      <c r="G6" s="135"/>
    </row>
    <row r="7" spans="1:7" ht="15">
      <c r="A7">
        <v>96</v>
      </c>
      <c r="B7" s="135">
        <v>193.7</v>
      </c>
      <c r="C7" t="s">
        <v>172</v>
      </c>
      <c r="D7">
        <v>84</v>
      </c>
      <c r="E7" s="135">
        <v>193.7</v>
      </c>
      <c r="G7" s="135"/>
    </row>
    <row r="8" spans="1:7" ht="15">
      <c r="A8">
        <v>93</v>
      </c>
      <c r="B8" s="135">
        <v>186.8</v>
      </c>
      <c r="C8" t="s">
        <v>173</v>
      </c>
      <c r="E8" s="135"/>
      <c r="G8" s="135"/>
    </row>
    <row r="9" spans="1:7" ht="15">
      <c r="A9">
        <v>99</v>
      </c>
      <c r="B9" s="135">
        <v>187.7</v>
      </c>
      <c r="C9" t="s">
        <v>174</v>
      </c>
      <c r="D9">
        <v>190</v>
      </c>
      <c r="E9" s="135">
        <v>186.9</v>
      </c>
      <c r="G9" s="135"/>
    </row>
    <row r="10" spans="1:7" ht="15">
      <c r="A10">
        <v>117</v>
      </c>
      <c r="B10" s="135">
        <v>174.7</v>
      </c>
      <c r="C10" t="s">
        <v>175</v>
      </c>
      <c r="D10">
        <v>202</v>
      </c>
      <c r="E10" s="135">
        <v>174.7</v>
      </c>
      <c r="G10" s="135"/>
    </row>
    <row r="11" spans="1:7" ht="15">
      <c r="A11">
        <v>122</v>
      </c>
      <c r="B11" s="135">
        <v>172.3</v>
      </c>
      <c r="C11" t="s">
        <v>176</v>
      </c>
      <c r="E11" s="135"/>
      <c r="G11" s="135"/>
    </row>
    <row r="12" spans="1:7" ht="15">
      <c r="A12">
        <v>164</v>
      </c>
      <c r="B12" s="135">
        <v>89</v>
      </c>
      <c r="C12" t="s">
        <v>177</v>
      </c>
      <c r="E12" s="135"/>
      <c r="G12" s="135"/>
    </row>
    <row r="13" spans="1:7" ht="15">
      <c r="A13">
        <v>169</v>
      </c>
      <c r="B13" s="135">
        <v>78.9</v>
      </c>
      <c r="C13" t="s">
        <v>178</v>
      </c>
      <c r="D13">
        <v>261</v>
      </c>
      <c r="E13" s="135">
        <v>78.9</v>
      </c>
      <c r="F13">
        <v>65</v>
      </c>
      <c r="G13" s="135">
        <v>78.9</v>
      </c>
    </row>
    <row r="14" spans="1:7" ht="15">
      <c r="A14">
        <v>216</v>
      </c>
      <c r="B14" s="135">
        <v>119.6</v>
      </c>
      <c r="C14" t="s">
        <v>179</v>
      </c>
      <c r="D14">
        <v>308</v>
      </c>
      <c r="E14" s="135">
        <v>119.6</v>
      </c>
      <c r="F14">
        <v>113</v>
      </c>
      <c r="G14" s="135">
        <v>119.6</v>
      </c>
    </row>
    <row r="15" spans="1:7" ht="15">
      <c r="A15">
        <v>225</v>
      </c>
      <c r="B15" s="135">
        <v>107.7</v>
      </c>
      <c r="C15" t="s">
        <v>180</v>
      </c>
      <c r="D15">
        <v>317</v>
      </c>
      <c r="E15" s="135">
        <v>107.7</v>
      </c>
      <c r="G15" s="135"/>
    </row>
    <row r="16" spans="1:7" ht="15">
      <c r="A16">
        <v>230</v>
      </c>
      <c r="B16" s="135">
        <v>99.8</v>
      </c>
      <c r="C16" t="s">
        <v>181</v>
      </c>
      <c r="D16">
        <v>322</v>
      </c>
      <c r="E16" s="135">
        <v>99.8</v>
      </c>
      <c r="F16">
        <v>117</v>
      </c>
      <c r="G16" s="135">
        <v>99.8</v>
      </c>
    </row>
    <row r="17" spans="1:7" ht="15">
      <c r="A17">
        <v>246</v>
      </c>
      <c r="B17" s="135">
        <v>45.3</v>
      </c>
      <c r="C17" t="s">
        <v>182</v>
      </c>
      <c r="D17">
        <v>338</v>
      </c>
      <c r="E17" s="135">
        <v>45.3</v>
      </c>
      <c r="F17">
        <v>135</v>
      </c>
      <c r="G17" s="135">
        <v>45.3</v>
      </c>
    </row>
    <row r="18" ht="42">
      <c r="D18" t="s">
        <v>183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Swanworth TREC 2012</dc:title>
  <dc:subject>POR data</dc:subject>
  <dc:creator>Hugh Craddock</dc:creator>
  <cp:keywords/>
  <dc:description>Revised distances following co-ordination of maps</dc:description>
  <cp:lastModifiedBy>Hugh Craddock</cp:lastModifiedBy>
  <cp:lastPrinted>2009-08-20T20:31:32Z</cp:lastPrinted>
  <dcterms:created xsi:type="dcterms:W3CDTF">2005-08-07T10:33:16Z</dcterms:created>
  <dcterms:modified xsi:type="dcterms:W3CDTF">2012-09-09T21:29:00Z</dcterms:modified>
  <cp:category/>
  <cp:version/>
  <cp:contentType/>
  <cp:contentStatus/>
  <cp:revision>186</cp:revision>
</cp:coreProperties>
</file>